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<sst xmlns="http://schemas.openxmlformats.org/spreadsheetml/2006/main" count="259" uniqueCount="151">
  <si>
    <t>Nazwa zadania</t>
  </si>
  <si>
    <t>Nakłady dotychczas poniesione</t>
  </si>
  <si>
    <t>Wysokość wydatków w latach</t>
  </si>
  <si>
    <t>Lata następne</t>
  </si>
  <si>
    <t>Środki własne</t>
  </si>
  <si>
    <t>Środki do pozyskania</t>
  </si>
  <si>
    <t>Okres realizacji zadania</t>
  </si>
  <si>
    <t>1. Komputeryzacja Urzędu Miejskiego</t>
  </si>
  <si>
    <t xml:space="preserve">Ogółem </t>
  </si>
  <si>
    <t>Rady Miejskiej w Wyszkowie</t>
  </si>
  <si>
    <t>Wydatki inwestycyjne w roku budżetowym oraz na programy wieloletnie</t>
  </si>
  <si>
    <t>Łączne nakłady inwwesty-   cyjne</t>
  </si>
  <si>
    <t xml:space="preserve"> </t>
  </si>
  <si>
    <t>Ogółem rozdz. 60016</t>
  </si>
  <si>
    <t>Ogółem rozdz.70005</t>
  </si>
  <si>
    <t>Ogółem rozdz. 70095</t>
  </si>
  <si>
    <t>Ogółem rozdz.75023</t>
  </si>
  <si>
    <t>Ogółem rozdz. 80101</t>
  </si>
  <si>
    <t>Ogółem rozdz.90001</t>
  </si>
  <si>
    <t>Ogółem rozdz.90002</t>
  </si>
  <si>
    <t>Ogółem rozdz.90015</t>
  </si>
  <si>
    <t>Ogółem rozdz. 90095</t>
  </si>
  <si>
    <t>1.Budowa linii zasilających i oświetlenia ulicznego</t>
  </si>
  <si>
    <t>2.Budowa gazociągu Leszczydół Nowiny - etap III</t>
  </si>
  <si>
    <t xml:space="preserve">1. Zakup gruntów </t>
  </si>
  <si>
    <t>Ogółem rozdz. 01010</t>
  </si>
  <si>
    <t>01010</t>
  </si>
  <si>
    <t>1. Modernizacja ulic na oś.Ogródki</t>
  </si>
  <si>
    <t>2003-2005</t>
  </si>
  <si>
    <t>2003-2006</t>
  </si>
  <si>
    <t>2003-2007</t>
  </si>
  <si>
    <t>Urząd Miejski</t>
  </si>
  <si>
    <t>3.Opracowania planistyczne - zakład zagospodarowania odpadów</t>
  </si>
  <si>
    <t>Środki z budżetu</t>
  </si>
  <si>
    <t>Limit wydatków</t>
  </si>
  <si>
    <t>2001-2006</t>
  </si>
  <si>
    <t>Dział         Rozdz.</t>
  </si>
  <si>
    <t>W tym z kredytów</t>
  </si>
  <si>
    <t>Fundusze strukturalne</t>
  </si>
  <si>
    <t>2004-2005</t>
  </si>
  <si>
    <t>1.Zakup samochodu bojowego dla OSP Kamieńczyk</t>
  </si>
  <si>
    <t>Wydatki z budżetu</t>
  </si>
  <si>
    <t>Ogółem rozdz.75412</t>
  </si>
  <si>
    <t>2002-2006</t>
  </si>
  <si>
    <t>1997-2005</t>
  </si>
  <si>
    <t>Środki do pozyskania - fundusze str.</t>
  </si>
  <si>
    <t>2.Termomodernizacja  budynku Urzędu Miejskiego</t>
  </si>
  <si>
    <t>Ogółem rozdz. 80110</t>
  </si>
  <si>
    <t xml:space="preserve">1.Remonty budynków </t>
  </si>
  <si>
    <t>Jednostka organiz. realiz. lub koordyn.  wykonanie programu</t>
  </si>
  <si>
    <t>1999-2006</t>
  </si>
  <si>
    <t>3.Budowa ul. Przelotowej</t>
  </si>
  <si>
    <t>4. Budowa drogi w Olszance (w stronę Rybienka N)</t>
  </si>
  <si>
    <t>5.Budowa drogi w Gulczewie</t>
  </si>
  <si>
    <t>Ogółem rozdz. 80104</t>
  </si>
  <si>
    <t>2000-2007</t>
  </si>
  <si>
    <t>Ogółem rozdz.92601</t>
  </si>
  <si>
    <t>Pozostałe</t>
  </si>
  <si>
    <t>Pożyczki FOŚiGW</t>
  </si>
  <si>
    <t>Ogółem rozdz. 70005</t>
  </si>
  <si>
    <t>2003-2008</t>
  </si>
  <si>
    <t>2001-2008</t>
  </si>
  <si>
    <t>2005-2007</t>
  </si>
  <si>
    <t>2002-2007</t>
  </si>
  <si>
    <t>2.Wniesienie udziałów do Wyszkowskiego Towarzystwa Budownictwa Społecznego</t>
  </si>
  <si>
    <t xml:space="preserve">1.Dotacja celowa z budżetu na finansowanie lub dofinansowanie kosztów realizacji inwestycji i zakupów inwestycyjnych zakładów budżetowych     </t>
  </si>
  <si>
    <t>1.Budowa wodociągu Rybienko Nowe (koncepcja)</t>
  </si>
  <si>
    <t>2.Budowa wodociągu w Lucynowie (teren scalenia)</t>
  </si>
  <si>
    <t xml:space="preserve">3.Budowa wodociągu w Kamieńczyku </t>
  </si>
  <si>
    <t>2006-2007</t>
  </si>
  <si>
    <t>1. Budowa monitoringu wizyjnego miasta</t>
  </si>
  <si>
    <t>2.Modernizacja oczyszczalni ścieków w Rybienku Starym</t>
  </si>
  <si>
    <t>1.Rekultywacja wysypiska - etap IV</t>
  </si>
  <si>
    <t>1.Rozbudowa Szkoły Podstawowej w Lucynowie</t>
  </si>
  <si>
    <t>2.Termomodernizacja budynku Szkoły Podstawowej nr 1</t>
  </si>
  <si>
    <t>1.Zagospodarowanie terenu przy ul.Okrzei</t>
  </si>
  <si>
    <t>1.Termomodernizacja budynku Przedszkola nr 4</t>
  </si>
  <si>
    <t>1.Budowa kanalizacji sanitarnej Leszczydół Nowiny- etap II a</t>
  </si>
  <si>
    <t>2.Budowa kanalizacji sanitarnej w Skuszewie</t>
  </si>
  <si>
    <t>3.Budowa kanalizacji sanitarnej w Olszance i Sitnie</t>
  </si>
  <si>
    <t>4.Budowa kanalizacji sanitarnej w Rybnie, Rybienku Starym, Tulewie Gónym i Dolnym</t>
  </si>
  <si>
    <t>5.Budowa kanalizacji sanitarnej w Leszczydole Pustkach(40%), Leszczydole Działkach i Leszczydole Podwielątkach(koncepcja)</t>
  </si>
  <si>
    <t>6.Budowa kanalizacji sanitarnej i odwodnienia w Lucynowie(teren scalenia)</t>
  </si>
  <si>
    <t>7.Budowa kanalizacji sanitarnej w Leszczydole Starym,Leszczydole Pustkach (60%)</t>
  </si>
  <si>
    <t>8.Budowa kanalizacji sanitarnej w Lucynowie ( na wschód od torów kolejowych)</t>
  </si>
  <si>
    <t>9.Budowa kanalizacji sanitarnej w Ślubowie i Drogoszewie( projekt)</t>
  </si>
  <si>
    <t>10.Budowa kanalizacji sanitarnej na Osiedlu Nad Bugiem( projekt)</t>
  </si>
  <si>
    <t>11.Budowa kanalizacji sanitarnej w ulicach Na Skarpie i Zakręzie( projekt)</t>
  </si>
  <si>
    <t>12.Budowa kanalizacji Rybienko Nowe</t>
  </si>
  <si>
    <t>2. Budowa ciągu pieszo-jezdnego "Struga"( ul.Strumykowa)</t>
  </si>
  <si>
    <t>2000-2006</t>
  </si>
  <si>
    <t>1. Zakup sprzętu komputerowego dla ZOPO</t>
  </si>
  <si>
    <t>Ogółem rozdz. 80114</t>
  </si>
  <si>
    <t>2.Modernizacja stadionu miejskiego</t>
  </si>
  <si>
    <t>1.Modernizacja budynku WOK "HUTNIK"</t>
  </si>
  <si>
    <t>Ogółem rozdz. 85195</t>
  </si>
  <si>
    <t>1.Wydatki na pomoc finansową udzielaną między jednostkami samorządu terytorialnego na dofinansowanie własnych zadań inwestycyjnych i zakupów inwestycyjnych.</t>
  </si>
  <si>
    <t>2000-2005</t>
  </si>
  <si>
    <t>2005-2006</t>
  </si>
  <si>
    <t>3.Budowa chodników m.in.:ul.11 Listopada, ul.Wąska,ul.S.Okrzei, ul.Gen.Wł.Sikorskiego</t>
  </si>
  <si>
    <t>2004-2006</t>
  </si>
  <si>
    <t>3.Termomodernizacja budynku Szkoły Podstawowej nr 3</t>
  </si>
  <si>
    <t>4.Modernizacja budynku Szkoły Podstawowej w Łosinnem</t>
  </si>
  <si>
    <t xml:space="preserve">5.Dotacja celowa z budżetu na finansowanie lub dofinansowanie kosztów realizacji inwestycji i zakupów inwestycyjnych zakładów budżetowych     </t>
  </si>
  <si>
    <t>6. Remonty szkół</t>
  </si>
  <si>
    <t>7.Zakupy inwestycyjne</t>
  </si>
  <si>
    <t>4. Koncepcja kompleksowego odwodnienia osiedli Rybienko Leśne, Rybienko Łochowskie,Latoszek</t>
  </si>
  <si>
    <t>5.Budowa chodników wzdłuż dróg krajowych</t>
  </si>
  <si>
    <t>6. Budowa chodnika wzdłuż ul.Pułtuskiej ( do cmentarza)</t>
  </si>
  <si>
    <t>7.Budowa parkingu przy ul.11 Listopada</t>
  </si>
  <si>
    <t>8.Budowa infrastruktury w ramach czynów społecznych</t>
  </si>
  <si>
    <t>Przewodniczący Rady</t>
  </si>
  <si>
    <t xml:space="preserve">      Adam Warpas</t>
  </si>
  <si>
    <t>Załącznik Nr 1</t>
  </si>
  <si>
    <t>z dnia 14 listopada 2005r.</t>
  </si>
  <si>
    <t>6. Modernizacja drogi gminnej dla miejscowości Lucynów i Lucynów Duży -etap I</t>
  </si>
  <si>
    <t>2005-2005</t>
  </si>
  <si>
    <t>7. Modernizacja drogi gminnej dla miejscowości Lucynów i Lucynów Duży- etap II</t>
  </si>
  <si>
    <t>8. Remont ulicy Dworcowej</t>
  </si>
  <si>
    <t>9.Budowa obwodnicy śródmiejskiej Wyszkowa - etap I</t>
  </si>
  <si>
    <t>10.Budowa obwodnicy śródmiejskiej Wyszkowa - etap II</t>
  </si>
  <si>
    <t>11.Budowa drogi w Leszczydole Starym( w stronę Leszczydołu Pustki)</t>
  </si>
  <si>
    <t>12. Budowa drogi w Lucynowie (teren scalenia)</t>
  </si>
  <si>
    <t>13.Budowa dróg na osiedlu Nad Bugiem (dokumentacja)</t>
  </si>
  <si>
    <t>14.Budowa dróg w Rybienku Nowym (koncepcja)</t>
  </si>
  <si>
    <t>15.Modernizacja drogi gminnej w Kamieńczyku (ul.Piłsudskiego)</t>
  </si>
  <si>
    <t>16.Modernizacja drogi gminnej w Leszczydole Nowinach (ul.Szkolna)- etap I</t>
  </si>
  <si>
    <t>17.Modernizacja drogi gminnej w Leszczydole Nowinach (ul.Szkolna)- etap II</t>
  </si>
  <si>
    <t>18.Remont ulicy Gen.Wł.Sikorskiego ( od ul.Piłsudskiego do ul.Radosnej)</t>
  </si>
  <si>
    <t>19.Remont ulicy Gen.Wł.Sikorskiego ( od ul.Pułtuskiej do ul.Radosnej)</t>
  </si>
  <si>
    <t>20. Modernizacja ul.Handlowej</t>
  </si>
  <si>
    <t>21. Budowa drogi w Ślubowie</t>
  </si>
  <si>
    <t>22.Budowa ulicy Polnej et.II</t>
  </si>
  <si>
    <t>23.Budowa ulic na os.Zakręzie  i Skarpa</t>
  </si>
  <si>
    <t>24. Budowa drogi w Skuszewie</t>
  </si>
  <si>
    <t>25.Dostosowanie dróg gminnych położonych wzdłuż ul.Serockiej do drogi krajowej</t>
  </si>
  <si>
    <t>26. Budowa ciągu pieszo-jezdnego w ul.Pogodnej</t>
  </si>
  <si>
    <t>27.Budowa ciągu pieszo-jezdnego w ul.Strażackiej</t>
  </si>
  <si>
    <t xml:space="preserve">28.Budowa ulicy Łącznej </t>
  </si>
  <si>
    <t>29.Remont nawierzchni wjazdu z ul 3 Maja</t>
  </si>
  <si>
    <t>30.Remont ulicy Gen.J.Sowińskiego</t>
  </si>
  <si>
    <t>31.Przebudowa ulicy Zakręzie</t>
  </si>
  <si>
    <t>32.Budowa ulicy Szpitalnej (dokumentacja)</t>
  </si>
  <si>
    <t>33.Przebudowa ul. Aleja Wolności wraz z budową odwodnienia</t>
  </si>
  <si>
    <t>34.Przebudowa ul.Pułtuskiej od ul.Gen.Wł.Sikorskiego do ul.Zakolejowej</t>
  </si>
  <si>
    <t>35.Wydatki na pomoc finansową udzielaną między jednostkami samorządu terytorialnego na dofinansowanie własnych zadań inwestycyjnych i zakupów inwestycyjnych.</t>
  </si>
  <si>
    <t>Fund.str.       Budżet P.</t>
  </si>
  <si>
    <t>872928                     134297</t>
  </si>
  <si>
    <t>1000000               153850</t>
  </si>
  <si>
    <t xml:space="preserve">704709     108417 </t>
  </si>
  <si>
    <t>do Uchwały Nr XLI/62/2005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</si>
</sst>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49" fontId="4" fillId="0" borderId="3" xfId="0" applyNumberFormat="1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5" fillId="0" borderId="1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5" fillId="0" borderId="13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 horizontal="center" wrapText="1"/>
    </xf>
    <xf numFmtId="0" fontId="0" fillId="0" borderId="2" xfId="0" applyFont="1" applyFill="1" applyBorder="1" applyAlignment="1">
      <alignment wrapText="1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6" xfId="0" applyFont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3" fontId="4" fillId="0" borderId="16" xfId="0" applyNumberFormat="1" applyFont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3" fontId="4" fillId="0" borderId="18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 wrapText="1"/>
    </xf>
    <xf numFmtId="3" fontId="4" fillId="0" borderId="20" xfId="0" applyNumberFormat="1" applyFont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4" fillId="0" borderId="21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 wrapText="1"/>
    </xf>
    <xf numFmtId="3" fontId="5" fillId="0" borderId="23" xfId="0" applyNumberFormat="1" applyFont="1" applyBorder="1" applyAlignment="1">
      <alignment horizontal="right" wrapText="1"/>
    </xf>
    <xf numFmtId="3" fontId="5" fillId="0" borderId="13" xfId="0" applyNumberFormat="1" applyFont="1" applyFill="1" applyBorder="1" applyAlignment="1">
      <alignment wrapText="1"/>
    </xf>
    <xf numFmtId="3" fontId="4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24" xfId="0" applyNumberFormat="1" applyFont="1" applyBorder="1" applyAlignment="1">
      <alignment horizontal="right" wrapText="1"/>
    </xf>
    <xf numFmtId="3" fontId="4" fillId="0" borderId="5" xfId="0" applyNumberFormat="1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26" xfId="0" applyNumberFormat="1" applyFont="1" applyBorder="1" applyAlignment="1">
      <alignment horizontal="right" wrapText="1"/>
    </xf>
    <xf numFmtId="3" fontId="4" fillId="0" borderId="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9" xfId="0" applyNumberFormat="1" applyFont="1" applyBorder="1" applyAlignment="1">
      <alignment wrapText="1"/>
    </xf>
    <xf numFmtId="3" fontId="4" fillId="0" borderId="4" xfId="0" applyNumberFormat="1" applyFont="1" applyFill="1" applyBorder="1" applyAlignment="1">
      <alignment wrapText="1"/>
    </xf>
    <xf numFmtId="3" fontId="4" fillId="0" borderId="19" xfId="0" applyNumberFormat="1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3" fontId="4" fillId="0" borderId="27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 wrapText="1"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 horizontal="right" wrapText="1"/>
    </xf>
    <xf numFmtId="3" fontId="5" fillId="0" borderId="13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33" xfId="0" applyNumberFormat="1" applyFont="1" applyBorder="1" applyAlignment="1">
      <alignment horizontal="right" wrapText="1"/>
    </xf>
    <xf numFmtId="3" fontId="4" fillId="0" borderId="3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3" fontId="4" fillId="0" borderId="35" xfId="0" applyNumberFormat="1" applyFont="1" applyBorder="1" applyAlignment="1">
      <alignment horizontal="right" wrapText="1"/>
    </xf>
    <xf numFmtId="3" fontId="4" fillId="0" borderId="36" xfId="0" applyNumberFormat="1" applyFont="1" applyBorder="1" applyAlignment="1">
      <alignment horizontal="right" wrapText="1"/>
    </xf>
    <xf numFmtId="3" fontId="4" fillId="0" borderId="34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8" xfId="0" applyNumberFormat="1" applyFont="1" applyBorder="1" applyAlignment="1">
      <alignment horizontal="right" wrapText="1"/>
    </xf>
    <xf numFmtId="3" fontId="4" fillId="0" borderId="30" xfId="0" applyNumberFormat="1" applyFont="1" applyBorder="1" applyAlignment="1">
      <alignment horizontal="right" wrapText="1"/>
    </xf>
    <xf numFmtId="3" fontId="4" fillId="0" borderId="13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4" fillId="0" borderId="40" xfId="0" applyFont="1" applyBorder="1" applyAlignment="1">
      <alignment wrapText="1"/>
    </xf>
    <xf numFmtId="0" fontId="4" fillId="0" borderId="40" xfId="0" applyFont="1" applyBorder="1" applyAlignment="1">
      <alignment horizontal="right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/>
    </xf>
    <xf numFmtId="3" fontId="4" fillId="0" borderId="42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right"/>
    </xf>
    <xf numFmtId="3" fontId="5" fillId="0" borderId="43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4" fillId="0" borderId="40" xfId="0" applyNumberFormat="1" applyFont="1" applyBorder="1" applyAlignment="1">
      <alignment/>
    </xf>
    <xf numFmtId="3" fontId="5" fillId="0" borderId="29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4" fillId="0" borderId="46" xfId="0" applyFont="1" applyBorder="1" applyAlignment="1">
      <alignment wrapText="1"/>
    </xf>
    <xf numFmtId="3" fontId="4" fillId="0" borderId="4" xfId="0" applyNumberFormat="1" applyFont="1" applyBorder="1" applyAlignment="1">
      <alignment horizontal="right" wrapText="1"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47" xfId="0" applyFont="1" applyBorder="1" applyAlignment="1">
      <alignment wrapText="1"/>
    </xf>
    <xf numFmtId="3" fontId="5" fillId="0" borderId="45" xfId="0" applyNumberFormat="1" applyFont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10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/>
    </xf>
    <xf numFmtId="3" fontId="4" fillId="2" borderId="4" xfId="0" applyNumberFormat="1" applyFont="1" applyFill="1" applyBorder="1" applyAlignment="1">
      <alignment horizontal="right" wrapText="1"/>
    </xf>
    <xf numFmtId="3" fontId="4" fillId="2" borderId="27" xfId="0" applyNumberFormat="1" applyFont="1" applyFill="1" applyBorder="1" applyAlignment="1">
      <alignment/>
    </xf>
    <xf numFmtId="3" fontId="4" fillId="2" borderId="28" xfId="0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/>
    </xf>
    <xf numFmtId="3" fontId="4" fillId="2" borderId="21" xfId="0" applyNumberFormat="1" applyFont="1" applyFill="1" applyBorder="1" applyAlignment="1">
      <alignment/>
    </xf>
    <xf numFmtId="3" fontId="4" fillId="2" borderId="22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4" xfId="0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29" xfId="0" applyFont="1" applyBorder="1" applyAlignment="1">
      <alignment wrapText="1"/>
    </xf>
    <xf numFmtId="0" fontId="4" fillId="0" borderId="32" xfId="0" applyFont="1" applyBorder="1" applyAlignment="1">
      <alignment/>
    </xf>
    <xf numFmtId="0" fontId="5" fillId="0" borderId="49" xfId="0" applyFont="1" applyBorder="1" applyAlignment="1">
      <alignment wrapText="1"/>
    </xf>
    <xf numFmtId="0" fontId="5" fillId="0" borderId="50" xfId="0" applyFont="1" applyBorder="1" applyAlignment="1">
      <alignment wrapText="1"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45" xfId="0" applyFont="1" applyBorder="1" applyAlignment="1">
      <alignment/>
    </xf>
    <xf numFmtId="0" fontId="4" fillId="0" borderId="5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4"/>
  <sheetViews>
    <sheetView tabSelected="1" zoomScale="75" zoomScaleNormal="75" workbookViewId="0" topLeftCell="I1">
      <selection activeCell="Q7" sqref="Q7"/>
    </sheetView>
  </sheetViews>
  <sheetFormatPr defaultColWidth="9.00390625" defaultRowHeight="12.75"/>
  <cols>
    <col min="1" max="1" width="8.00390625" style="1" customWidth="1"/>
    <col min="2" max="2" width="25.00390625" style="1" customWidth="1"/>
    <col min="3" max="3" width="11.75390625" style="1" customWidth="1"/>
    <col min="4" max="4" width="12.375" style="1" customWidth="1"/>
    <col min="5" max="5" width="12.75390625" style="1" customWidth="1"/>
    <col min="6" max="6" width="12.375" style="1" customWidth="1"/>
    <col min="7" max="7" width="12.875" style="1" customWidth="1"/>
    <col min="8" max="11" width="13.375" style="1" customWidth="1"/>
    <col min="12" max="12" width="15.125" style="1" customWidth="1"/>
    <col min="13" max="13" width="12.125" style="1" customWidth="1"/>
    <col min="14" max="14" width="12.875" style="3" customWidth="1"/>
    <col min="15" max="15" width="12.75390625" style="1" customWidth="1"/>
    <col min="16" max="16" width="11.75390625" style="1" customWidth="1"/>
    <col min="17" max="16384" width="9.125" style="1" customWidth="1"/>
  </cols>
  <sheetData>
    <row r="1" spans="13:15" ht="14.25">
      <c r="M1" s="73" t="s">
        <v>113</v>
      </c>
      <c r="N1" s="12"/>
      <c r="O1" s="5"/>
    </row>
    <row r="2" spans="2:15" ht="14.25">
      <c r="B2" s="1" t="s">
        <v>12</v>
      </c>
      <c r="M2" s="73" t="s">
        <v>150</v>
      </c>
      <c r="N2" s="12"/>
      <c r="O2" s="5"/>
    </row>
    <row r="3" spans="8:15" ht="14.25">
      <c r="H3" s="7"/>
      <c r="I3" s="7"/>
      <c r="J3" s="7"/>
      <c r="K3" s="7"/>
      <c r="M3" s="73" t="s">
        <v>9</v>
      </c>
      <c r="N3" s="12"/>
      <c r="O3" s="5"/>
    </row>
    <row r="4" spans="13:15" ht="14.25">
      <c r="M4" s="73" t="s">
        <v>114</v>
      </c>
      <c r="N4" s="12"/>
      <c r="O4" s="5"/>
    </row>
    <row r="5" ht="12">
      <c r="O5" s="3"/>
    </row>
    <row r="6" spans="1:16" ht="15.75">
      <c r="A6" s="201" t="s">
        <v>10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</row>
    <row r="7" spans="1:16" ht="17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8"/>
      <c r="O7" s="8"/>
      <c r="P7" s="2"/>
    </row>
    <row r="8" ht="8.25" customHeight="1" hidden="1"/>
    <row r="9" spans="1:16" ht="23.25" customHeight="1" thickBot="1">
      <c r="A9" s="9"/>
      <c r="B9" s="9"/>
      <c r="C9" s="204" t="s">
        <v>49</v>
      </c>
      <c r="D9" s="9"/>
      <c r="E9" s="9"/>
      <c r="F9" s="207" t="s">
        <v>2</v>
      </c>
      <c r="G9" s="185"/>
      <c r="H9" s="185"/>
      <c r="I9" s="185"/>
      <c r="J9" s="185"/>
      <c r="K9" s="185"/>
      <c r="L9" s="185"/>
      <c r="M9" s="186"/>
      <c r="N9" s="186"/>
      <c r="O9" s="186"/>
      <c r="P9" s="187"/>
    </row>
    <row r="10" spans="1:16" ht="25.5" customHeight="1">
      <c r="A10" s="11" t="s">
        <v>36</v>
      </c>
      <c r="B10" s="12" t="s">
        <v>0</v>
      </c>
      <c r="C10" s="205"/>
      <c r="D10" s="202" t="s">
        <v>6</v>
      </c>
      <c r="E10" s="213" t="s">
        <v>11</v>
      </c>
      <c r="F10" s="210" t="s">
        <v>1</v>
      </c>
      <c r="G10" s="188">
        <v>2005</v>
      </c>
      <c r="H10" s="208"/>
      <c r="I10" s="208"/>
      <c r="J10" s="208"/>
      <c r="K10" s="208"/>
      <c r="L10" s="209"/>
      <c r="M10" s="215">
        <v>2006</v>
      </c>
      <c r="N10" s="216"/>
      <c r="O10" s="39">
        <v>2007</v>
      </c>
      <c r="P10" s="13" t="s">
        <v>3</v>
      </c>
    </row>
    <row r="11" spans="1:16" ht="25.5" customHeight="1">
      <c r="A11" s="11"/>
      <c r="B11" s="12"/>
      <c r="C11" s="205"/>
      <c r="D11" s="202"/>
      <c r="E11" s="213"/>
      <c r="F11" s="211"/>
      <c r="G11" s="64"/>
      <c r="H11" s="217" t="s">
        <v>33</v>
      </c>
      <c r="I11" s="218"/>
      <c r="J11" s="217" t="s">
        <v>5</v>
      </c>
      <c r="K11" s="219"/>
      <c r="L11" s="220"/>
      <c r="M11" s="56"/>
      <c r="N11" s="39"/>
      <c r="O11" s="93"/>
      <c r="P11" s="42"/>
    </row>
    <row r="12" spans="1:16" ht="54.75" customHeight="1">
      <c r="A12" s="14"/>
      <c r="B12" s="15"/>
      <c r="C12" s="206"/>
      <c r="D12" s="203"/>
      <c r="E12" s="214"/>
      <c r="F12" s="212"/>
      <c r="G12" s="65" t="s">
        <v>34</v>
      </c>
      <c r="H12" s="66" t="s">
        <v>41</v>
      </c>
      <c r="I12" s="66" t="s">
        <v>37</v>
      </c>
      <c r="J12" s="66" t="s">
        <v>57</v>
      </c>
      <c r="K12" s="66" t="s">
        <v>58</v>
      </c>
      <c r="L12" s="67" t="s">
        <v>38</v>
      </c>
      <c r="M12" s="63" t="s">
        <v>4</v>
      </c>
      <c r="N12" s="40" t="s">
        <v>45</v>
      </c>
      <c r="O12" s="41"/>
      <c r="P12" s="17"/>
    </row>
    <row r="13" spans="1:16" ht="15">
      <c r="A13" s="18">
        <v>1</v>
      </c>
      <c r="B13" s="19">
        <v>2</v>
      </c>
      <c r="C13" s="20">
        <v>3</v>
      </c>
      <c r="D13" s="21">
        <v>4</v>
      </c>
      <c r="E13" s="22">
        <v>5</v>
      </c>
      <c r="F13" s="62">
        <v>6</v>
      </c>
      <c r="G13" s="68">
        <v>7</v>
      </c>
      <c r="H13" s="69">
        <v>8</v>
      </c>
      <c r="I13" s="69">
        <v>9</v>
      </c>
      <c r="J13" s="69">
        <v>10</v>
      </c>
      <c r="K13" s="69">
        <v>11</v>
      </c>
      <c r="L13" s="70">
        <v>12</v>
      </c>
      <c r="M13" s="10">
        <v>13</v>
      </c>
      <c r="N13" s="10">
        <v>14</v>
      </c>
      <c r="O13" s="10">
        <v>15</v>
      </c>
      <c r="P13" s="23">
        <v>16</v>
      </c>
    </row>
    <row r="14" spans="1:16" ht="42.75">
      <c r="A14" s="26" t="s">
        <v>26</v>
      </c>
      <c r="B14" s="16" t="s">
        <v>66</v>
      </c>
      <c r="C14" s="13" t="s">
        <v>31</v>
      </c>
      <c r="D14" s="36">
        <v>2006</v>
      </c>
      <c r="E14" s="74">
        <f aca="true" t="shared" si="0" ref="E14:E100">F14+G14+M14+N14+O14+P14</f>
        <v>12000</v>
      </c>
      <c r="F14" s="76">
        <f>G14+I14+J14+K14</f>
        <v>0</v>
      </c>
      <c r="G14" s="76">
        <f>H14+J14+K14+L14</f>
        <v>0</v>
      </c>
      <c r="H14" s="77"/>
      <c r="I14" s="77"/>
      <c r="J14" s="77"/>
      <c r="K14" s="77"/>
      <c r="L14" s="78"/>
      <c r="M14" s="79">
        <v>12000</v>
      </c>
      <c r="N14" s="80"/>
      <c r="O14" s="18"/>
      <c r="P14" s="18"/>
    </row>
    <row r="15" spans="1:16" ht="42.75">
      <c r="A15" s="24"/>
      <c r="B15" s="16" t="s">
        <v>67</v>
      </c>
      <c r="C15" s="13" t="s">
        <v>31</v>
      </c>
      <c r="D15" s="36" t="s">
        <v>29</v>
      </c>
      <c r="E15" s="74">
        <f t="shared" si="0"/>
        <v>350000</v>
      </c>
      <c r="F15" s="75">
        <v>12160</v>
      </c>
      <c r="G15" s="76">
        <f aca="true" t="shared" si="1" ref="G15:G23">H15+J15+K15+L15</f>
        <v>0</v>
      </c>
      <c r="H15" s="77"/>
      <c r="I15" s="77"/>
      <c r="J15" s="77"/>
      <c r="K15" s="77"/>
      <c r="L15" s="81"/>
      <c r="M15" s="82">
        <v>87840</v>
      </c>
      <c r="N15" s="92">
        <v>250000</v>
      </c>
      <c r="O15" s="18"/>
      <c r="P15" s="18"/>
    </row>
    <row r="16" spans="1:16" ht="29.25" thickBot="1">
      <c r="A16" s="26"/>
      <c r="B16" s="44" t="s">
        <v>68</v>
      </c>
      <c r="C16" s="43" t="s">
        <v>31</v>
      </c>
      <c r="D16" s="45" t="s">
        <v>29</v>
      </c>
      <c r="E16" s="83">
        <f t="shared" si="0"/>
        <v>835000</v>
      </c>
      <c r="F16" s="76">
        <f>G16+I16+J16+K16</f>
        <v>0</v>
      </c>
      <c r="G16" s="84">
        <f t="shared" si="1"/>
        <v>0</v>
      </c>
      <c r="H16" s="85"/>
      <c r="I16" s="85"/>
      <c r="J16" s="85"/>
      <c r="K16" s="85"/>
      <c r="L16" s="86"/>
      <c r="M16" s="87">
        <v>205000</v>
      </c>
      <c r="N16" s="88">
        <v>630000</v>
      </c>
      <c r="O16" s="50"/>
      <c r="P16" s="51"/>
    </row>
    <row r="17" spans="1:16" ht="27" customHeight="1" thickBot="1">
      <c r="A17" s="189" t="s">
        <v>25</v>
      </c>
      <c r="B17" s="190"/>
      <c r="C17" s="46"/>
      <c r="D17" s="47"/>
      <c r="E17" s="89">
        <f t="shared" si="0"/>
        <v>1197000</v>
      </c>
      <c r="F17" s="153">
        <f>SUM(F14:F16)</f>
        <v>12160</v>
      </c>
      <c r="G17" s="90">
        <f t="shared" si="1"/>
        <v>0</v>
      </c>
      <c r="H17" s="91">
        <f aca="true" t="shared" si="2" ref="H17:P17">H14+H16+H15</f>
        <v>0</v>
      </c>
      <c r="I17" s="91">
        <f t="shared" si="2"/>
        <v>0</v>
      </c>
      <c r="J17" s="91">
        <f t="shared" si="2"/>
        <v>0</v>
      </c>
      <c r="K17" s="91">
        <f t="shared" si="2"/>
        <v>0</v>
      </c>
      <c r="L17" s="91">
        <f t="shared" si="2"/>
        <v>0</v>
      </c>
      <c r="M17" s="91">
        <f t="shared" si="2"/>
        <v>304840</v>
      </c>
      <c r="N17" s="91">
        <f t="shared" si="2"/>
        <v>880000</v>
      </c>
      <c r="O17" s="52">
        <f t="shared" si="2"/>
        <v>0</v>
      </c>
      <c r="P17" s="52">
        <f t="shared" si="2"/>
        <v>0</v>
      </c>
    </row>
    <row r="18" spans="1:16" ht="28.5">
      <c r="A18" s="24">
        <v>60016</v>
      </c>
      <c r="B18" s="16" t="s">
        <v>27</v>
      </c>
      <c r="C18" s="37" t="s">
        <v>31</v>
      </c>
      <c r="D18" s="38" t="s">
        <v>50</v>
      </c>
      <c r="E18" s="74">
        <f t="shared" si="0"/>
        <v>982639</v>
      </c>
      <c r="F18" s="94">
        <v>772639</v>
      </c>
      <c r="G18" s="95">
        <f t="shared" si="1"/>
        <v>0</v>
      </c>
      <c r="H18" s="96"/>
      <c r="I18" s="96"/>
      <c r="J18" s="96"/>
      <c r="K18" s="96"/>
      <c r="L18" s="97"/>
      <c r="M18" s="98">
        <v>210000</v>
      </c>
      <c r="N18" s="99"/>
      <c r="O18" s="99"/>
      <c r="P18" s="14"/>
    </row>
    <row r="19" spans="1:16" ht="48" customHeight="1">
      <c r="A19" s="30"/>
      <c r="B19" s="27" t="s">
        <v>89</v>
      </c>
      <c r="C19" s="13" t="s">
        <v>31</v>
      </c>
      <c r="D19" s="25" t="s">
        <v>97</v>
      </c>
      <c r="E19" s="74">
        <f>F19+G19+M19+N19+O19+P19</f>
        <v>549607</v>
      </c>
      <c r="F19" s="100">
        <v>249607</v>
      </c>
      <c r="G19" s="101">
        <f t="shared" si="1"/>
        <v>300000</v>
      </c>
      <c r="H19" s="102">
        <v>300000</v>
      </c>
      <c r="I19" s="102"/>
      <c r="J19" s="102"/>
      <c r="K19" s="102"/>
      <c r="L19" s="103">
        <v>0</v>
      </c>
      <c r="M19" s="104"/>
      <c r="N19" s="102"/>
      <c r="O19" s="102"/>
      <c r="P19" s="102"/>
    </row>
    <row r="20" spans="1:16" ht="28.5">
      <c r="A20" s="30"/>
      <c r="B20" s="31" t="s">
        <v>51</v>
      </c>
      <c r="C20" s="13" t="s">
        <v>31</v>
      </c>
      <c r="D20" s="25" t="s">
        <v>43</v>
      </c>
      <c r="E20" s="74">
        <f>F20+G20+M20+N20+O20+P20</f>
        <v>325096</v>
      </c>
      <c r="F20" s="100">
        <v>96</v>
      </c>
      <c r="G20" s="101">
        <f t="shared" si="1"/>
        <v>0</v>
      </c>
      <c r="H20" s="102">
        <v>0</v>
      </c>
      <c r="I20" s="102"/>
      <c r="J20" s="102"/>
      <c r="K20" s="102"/>
      <c r="L20" s="103"/>
      <c r="M20" s="104">
        <v>325000</v>
      </c>
      <c r="N20" s="102"/>
      <c r="O20" s="80"/>
      <c r="P20" s="80"/>
    </row>
    <row r="21" spans="1:16" ht="42.75">
      <c r="A21" s="24"/>
      <c r="B21" s="31" t="s">
        <v>52</v>
      </c>
      <c r="C21" s="13" t="s">
        <v>31</v>
      </c>
      <c r="D21" s="25" t="s">
        <v>30</v>
      </c>
      <c r="E21" s="74">
        <f t="shared" si="0"/>
        <v>2520000</v>
      </c>
      <c r="F21" s="100"/>
      <c r="G21" s="101">
        <f t="shared" si="1"/>
        <v>0</v>
      </c>
      <c r="H21" s="105"/>
      <c r="I21" s="105"/>
      <c r="J21" s="105"/>
      <c r="K21" s="105"/>
      <c r="L21" s="103"/>
      <c r="M21" s="104"/>
      <c r="N21" s="102"/>
      <c r="O21" s="80">
        <v>2520000</v>
      </c>
      <c r="P21" s="80"/>
    </row>
    <row r="22" spans="1:16" ht="28.5">
      <c r="A22" s="24"/>
      <c r="B22" s="31" t="s">
        <v>53</v>
      </c>
      <c r="C22" s="13" t="s">
        <v>31</v>
      </c>
      <c r="D22" s="25" t="s">
        <v>29</v>
      </c>
      <c r="E22" s="74">
        <f t="shared" si="0"/>
        <v>2850000</v>
      </c>
      <c r="F22" s="100">
        <v>43911</v>
      </c>
      <c r="G22" s="101">
        <f t="shared" si="1"/>
        <v>440000</v>
      </c>
      <c r="H22" s="105">
        <v>440000</v>
      </c>
      <c r="I22" s="105">
        <v>400000</v>
      </c>
      <c r="J22" s="105"/>
      <c r="K22" s="105"/>
      <c r="L22" s="103"/>
      <c r="M22" s="104">
        <f>321164+225000</f>
        <v>546164</v>
      </c>
      <c r="N22" s="102">
        <v>1819925</v>
      </c>
      <c r="O22" s="92"/>
      <c r="P22" s="80"/>
    </row>
    <row r="23" spans="1:16" ht="57">
      <c r="A23" s="24"/>
      <c r="B23" s="31" t="s">
        <v>115</v>
      </c>
      <c r="C23" s="13" t="s">
        <v>31</v>
      </c>
      <c r="D23" s="25" t="s">
        <v>116</v>
      </c>
      <c r="E23" s="74">
        <f t="shared" si="0"/>
        <v>466560</v>
      </c>
      <c r="F23" s="100">
        <v>6560</v>
      </c>
      <c r="G23" s="101">
        <f t="shared" si="1"/>
        <v>460000</v>
      </c>
      <c r="H23" s="105">
        <v>460000</v>
      </c>
      <c r="I23" s="105"/>
      <c r="J23" s="105"/>
      <c r="K23" s="105"/>
      <c r="L23" s="103"/>
      <c r="M23" s="104"/>
      <c r="N23" s="102"/>
      <c r="O23" s="92"/>
      <c r="P23" s="80"/>
    </row>
    <row r="24" spans="1:16" ht="57">
      <c r="A24" s="24"/>
      <c r="B24" s="31" t="s">
        <v>117</v>
      </c>
      <c r="C24" s="13" t="s">
        <v>31</v>
      </c>
      <c r="D24" s="25" t="s">
        <v>43</v>
      </c>
      <c r="E24" s="74">
        <v>1087669</v>
      </c>
      <c r="F24" s="100">
        <v>13570</v>
      </c>
      <c r="G24" s="101"/>
      <c r="H24" s="105"/>
      <c r="I24" s="105"/>
      <c r="J24" s="105"/>
      <c r="K24" s="105"/>
      <c r="L24" s="103"/>
      <c r="M24" s="104">
        <v>261205</v>
      </c>
      <c r="N24" s="162" t="s">
        <v>149</v>
      </c>
      <c r="O24" s="184" t="s">
        <v>146</v>
      </c>
      <c r="P24" s="80"/>
    </row>
    <row r="25" spans="1:16" ht="28.5">
      <c r="A25" s="24"/>
      <c r="B25" s="31" t="s">
        <v>118</v>
      </c>
      <c r="C25" s="13" t="s">
        <v>31</v>
      </c>
      <c r="D25" s="25">
        <v>2005</v>
      </c>
      <c r="E25" s="74">
        <f t="shared" si="0"/>
        <v>228000</v>
      </c>
      <c r="F25" s="100"/>
      <c r="G25" s="101">
        <v>228000</v>
      </c>
      <c r="H25" s="105">
        <v>228000</v>
      </c>
      <c r="I25" s="105"/>
      <c r="J25" s="105"/>
      <c r="K25" s="105"/>
      <c r="L25" s="103"/>
      <c r="M25" s="104"/>
      <c r="N25" s="102"/>
      <c r="O25" s="92"/>
      <c r="P25" s="80"/>
    </row>
    <row r="26" spans="1:16" ht="42.75">
      <c r="A26" s="30"/>
      <c r="B26" s="13" t="s">
        <v>119</v>
      </c>
      <c r="C26" s="13" t="s">
        <v>31</v>
      </c>
      <c r="D26" s="36" t="s">
        <v>29</v>
      </c>
      <c r="E26" s="74">
        <f t="shared" si="0"/>
        <v>4889173</v>
      </c>
      <c r="F26" s="106">
        <v>0</v>
      </c>
      <c r="G26" s="101">
        <f aca="true" t="shared" si="3" ref="G26:G32">H26+J26+K26+L26</f>
        <v>63475</v>
      </c>
      <c r="H26" s="107">
        <v>63475</v>
      </c>
      <c r="I26" s="107"/>
      <c r="J26" s="107"/>
      <c r="K26" s="107"/>
      <c r="L26" s="108"/>
      <c r="M26" s="109">
        <v>1158818</v>
      </c>
      <c r="N26" s="110">
        <v>3666880</v>
      </c>
      <c r="O26" s="110"/>
      <c r="P26" s="102"/>
    </row>
    <row r="27" spans="1:16" ht="42.75">
      <c r="A27" s="30"/>
      <c r="B27" s="13" t="s">
        <v>120</v>
      </c>
      <c r="C27" s="13" t="s">
        <v>31</v>
      </c>
      <c r="D27" s="36" t="s">
        <v>69</v>
      </c>
      <c r="E27" s="74">
        <f t="shared" si="0"/>
        <v>9116675</v>
      </c>
      <c r="F27" s="106">
        <v>625902</v>
      </c>
      <c r="G27" s="101">
        <f t="shared" si="3"/>
        <v>1021021</v>
      </c>
      <c r="H27" s="107">
        <v>1021021</v>
      </c>
      <c r="I27" s="107"/>
      <c r="J27" s="107"/>
      <c r="K27" s="107"/>
      <c r="L27" s="108"/>
      <c r="M27" s="109">
        <v>1000000</v>
      </c>
      <c r="N27" s="110">
        <v>2625000</v>
      </c>
      <c r="O27" s="110">
        <v>3844752</v>
      </c>
      <c r="P27" s="102"/>
    </row>
    <row r="28" spans="1:16" ht="57">
      <c r="A28" s="24"/>
      <c r="B28" s="31" t="s">
        <v>121</v>
      </c>
      <c r="C28" s="13" t="s">
        <v>31</v>
      </c>
      <c r="D28" s="25" t="s">
        <v>60</v>
      </c>
      <c r="E28" s="162">
        <f t="shared" si="0"/>
        <v>1660000</v>
      </c>
      <c r="F28" s="100"/>
      <c r="G28" s="101">
        <f t="shared" si="3"/>
        <v>0</v>
      </c>
      <c r="H28" s="105"/>
      <c r="I28" s="105"/>
      <c r="J28" s="105"/>
      <c r="K28" s="105"/>
      <c r="L28" s="103"/>
      <c r="M28" s="104"/>
      <c r="N28" s="102"/>
      <c r="O28" s="92"/>
      <c r="P28" s="80">
        <v>1660000</v>
      </c>
    </row>
    <row r="29" spans="1:16" ht="42.75">
      <c r="A29" s="24"/>
      <c r="B29" s="31" t="s">
        <v>122</v>
      </c>
      <c r="C29" s="13" t="s">
        <v>31</v>
      </c>
      <c r="D29" s="25" t="s">
        <v>29</v>
      </c>
      <c r="E29" s="74">
        <f t="shared" si="0"/>
        <v>2504000</v>
      </c>
      <c r="F29" s="100">
        <v>4000</v>
      </c>
      <c r="G29" s="101">
        <f t="shared" si="3"/>
        <v>0</v>
      </c>
      <c r="H29" s="105"/>
      <c r="I29" s="105"/>
      <c r="J29" s="105"/>
      <c r="K29" s="105"/>
      <c r="L29" s="103"/>
      <c r="M29" s="104">
        <v>625000</v>
      </c>
      <c r="N29" s="102">
        <v>1875000</v>
      </c>
      <c r="O29" s="92"/>
      <c r="P29" s="80"/>
    </row>
    <row r="30" spans="1:16" ht="42.75">
      <c r="A30" s="24"/>
      <c r="B30" s="13" t="s">
        <v>123</v>
      </c>
      <c r="C30" s="13" t="s">
        <v>31</v>
      </c>
      <c r="D30" s="25">
        <v>2006</v>
      </c>
      <c r="E30" s="74">
        <f t="shared" si="0"/>
        <v>30000</v>
      </c>
      <c r="F30" s="100"/>
      <c r="G30" s="101">
        <f t="shared" si="3"/>
        <v>0</v>
      </c>
      <c r="H30" s="105"/>
      <c r="I30" s="105"/>
      <c r="J30" s="105"/>
      <c r="K30" s="105"/>
      <c r="L30" s="103"/>
      <c r="M30" s="104">
        <v>30000</v>
      </c>
      <c r="N30" s="102"/>
      <c r="O30" s="92"/>
      <c r="P30" s="80"/>
    </row>
    <row r="31" spans="1:16" ht="42.75">
      <c r="A31" s="24"/>
      <c r="B31" s="13" t="s">
        <v>124</v>
      </c>
      <c r="C31" s="13" t="s">
        <v>31</v>
      </c>
      <c r="D31" s="25">
        <v>2006</v>
      </c>
      <c r="E31" s="74">
        <f t="shared" si="0"/>
        <v>40000</v>
      </c>
      <c r="F31" s="100"/>
      <c r="G31" s="101">
        <f t="shared" si="3"/>
        <v>0</v>
      </c>
      <c r="H31" s="105"/>
      <c r="I31" s="105"/>
      <c r="J31" s="105"/>
      <c r="K31" s="105"/>
      <c r="L31" s="103"/>
      <c r="M31" s="104">
        <v>40000</v>
      </c>
      <c r="N31" s="102"/>
      <c r="O31" s="92"/>
      <c r="P31" s="80"/>
    </row>
    <row r="32" spans="1:16" ht="49.5" customHeight="1">
      <c r="A32" s="24"/>
      <c r="B32" s="13" t="s">
        <v>125</v>
      </c>
      <c r="C32" s="13" t="s">
        <v>31</v>
      </c>
      <c r="D32" s="25">
        <v>2005</v>
      </c>
      <c r="E32" s="74">
        <f t="shared" si="0"/>
        <v>386161</v>
      </c>
      <c r="F32" s="100">
        <v>2800</v>
      </c>
      <c r="G32" s="101">
        <f t="shared" si="3"/>
        <v>383361</v>
      </c>
      <c r="H32" s="105">
        <f>393361-10000</f>
        <v>383361</v>
      </c>
      <c r="I32" s="105"/>
      <c r="J32" s="105"/>
      <c r="K32" s="105"/>
      <c r="L32" s="103"/>
      <c r="M32" s="104"/>
      <c r="N32" s="102"/>
      <c r="O32" s="92"/>
      <c r="P32" s="80"/>
    </row>
    <row r="33" spans="1:16" ht="57">
      <c r="A33" s="24"/>
      <c r="B33" s="33" t="s">
        <v>126</v>
      </c>
      <c r="C33" s="13" t="s">
        <v>31</v>
      </c>
      <c r="D33" s="25" t="s">
        <v>39</v>
      </c>
      <c r="E33" s="74">
        <f t="shared" si="0"/>
        <v>376960</v>
      </c>
      <c r="F33" s="100">
        <v>6960</v>
      </c>
      <c r="G33" s="101">
        <v>370000</v>
      </c>
      <c r="H33" s="105">
        <v>370000</v>
      </c>
      <c r="I33" s="105"/>
      <c r="J33" s="105"/>
      <c r="K33" s="105"/>
      <c r="L33" s="103"/>
      <c r="M33" s="104"/>
      <c r="N33" s="102"/>
      <c r="O33" s="92"/>
      <c r="P33" s="80"/>
    </row>
    <row r="34" spans="1:16" ht="57">
      <c r="A34" s="24"/>
      <c r="B34" s="33" t="s">
        <v>127</v>
      </c>
      <c r="C34" s="13" t="s">
        <v>31</v>
      </c>
      <c r="D34" s="25" t="s">
        <v>100</v>
      </c>
      <c r="E34" s="74">
        <v>1342966</v>
      </c>
      <c r="F34" s="100">
        <v>25200</v>
      </c>
      <c r="G34" s="101"/>
      <c r="H34" s="105"/>
      <c r="I34" s="105"/>
      <c r="J34" s="105"/>
      <c r="K34" s="105"/>
      <c r="L34" s="103"/>
      <c r="M34" s="104">
        <v>310542</v>
      </c>
      <c r="N34" s="162" t="s">
        <v>147</v>
      </c>
      <c r="O34" s="184" t="s">
        <v>146</v>
      </c>
      <c r="P34" s="80"/>
    </row>
    <row r="35" spans="1:16" ht="57">
      <c r="A35" s="24"/>
      <c r="B35" s="31" t="s">
        <v>128</v>
      </c>
      <c r="C35" s="13" t="s">
        <v>31</v>
      </c>
      <c r="D35" s="25" t="s">
        <v>39</v>
      </c>
      <c r="E35" s="74">
        <f t="shared" si="0"/>
        <v>397329</v>
      </c>
      <c r="F35" s="100">
        <v>231934</v>
      </c>
      <c r="G35" s="101">
        <f>H35+J35+K35+L35</f>
        <v>165395</v>
      </c>
      <c r="H35" s="105">
        <v>165395</v>
      </c>
      <c r="I35" s="105"/>
      <c r="J35" s="105"/>
      <c r="K35" s="105"/>
      <c r="L35" s="103"/>
      <c r="M35" s="104"/>
      <c r="N35" s="102"/>
      <c r="O35" s="92"/>
      <c r="P35" s="80"/>
    </row>
    <row r="36" spans="1:16" ht="57">
      <c r="A36" s="24"/>
      <c r="B36" s="31" t="s">
        <v>129</v>
      </c>
      <c r="C36" s="13" t="s">
        <v>31</v>
      </c>
      <c r="D36" s="25">
        <v>2005</v>
      </c>
      <c r="E36" s="74">
        <f t="shared" si="0"/>
        <v>620000</v>
      </c>
      <c r="F36" s="100"/>
      <c r="G36" s="101">
        <f>H36+J36+K36+L36</f>
        <v>620000</v>
      </c>
      <c r="H36" s="102">
        <v>620000</v>
      </c>
      <c r="I36" s="102"/>
      <c r="J36" s="102"/>
      <c r="K36" s="102"/>
      <c r="L36" s="103"/>
      <c r="M36" s="104"/>
      <c r="N36" s="102"/>
      <c r="O36" s="102"/>
      <c r="P36" s="102"/>
    </row>
    <row r="37" spans="1:16" ht="28.5">
      <c r="A37" s="24"/>
      <c r="B37" s="27" t="s">
        <v>130</v>
      </c>
      <c r="C37" s="13" t="s">
        <v>31</v>
      </c>
      <c r="D37" s="25" t="s">
        <v>61</v>
      </c>
      <c r="E37" s="74">
        <f t="shared" si="0"/>
        <v>300000</v>
      </c>
      <c r="F37" s="100">
        <v>433</v>
      </c>
      <c r="G37" s="101">
        <f>H37+J37+K37+L37</f>
        <v>0</v>
      </c>
      <c r="H37" s="102">
        <v>0</v>
      </c>
      <c r="I37" s="102"/>
      <c r="J37" s="102"/>
      <c r="K37" s="102"/>
      <c r="L37" s="103"/>
      <c r="M37" s="104"/>
      <c r="N37" s="102"/>
      <c r="O37" s="102"/>
      <c r="P37" s="80">
        <v>299567</v>
      </c>
    </row>
    <row r="38" spans="1:16" ht="28.5">
      <c r="A38" s="24"/>
      <c r="B38" s="31" t="s">
        <v>131</v>
      </c>
      <c r="C38" s="13" t="s">
        <v>31</v>
      </c>
      <c r="D38" s="25" t="s">
        <v>60</v>
      </c>
      <c r="E38" s="74">
        <f t="shared" si="0"/>
        <v>1660000</v>
      </c>
      <c r="F38" s="100">
        <v>96</v>
      </c>
      <c r="G38" s="101">
        <v>25000</v>
      </c>
      <c r="H38" s="105">
        <v>25000</v>
      </c>
      <c r="I38" s="105"/>
      <c r="J38" s="105"/>
      <c r="K38" s="105"/>
      <c r="L38" s="103"/>
      <c r="M38" s="104"/>
      <c r="N38" s="102"/>
      <c r="O38" s="92"/>
      <c r="P38" s="80">
        <f>1659904-25000</f>
        <v>1634904</v>
      </c>
    </row>
    <row r="39" spans="1:16" ht="28.5">
      <c r="A39" s="24"/>
      <c r="B39" s="31" t="s">
        <v>132</v>
      </c>
      <c r="C39" s="13" t="s">
        <v>31</v>
      </c>
      <c r="D39" s="25" t="s">
        <v>30</v>
      </c>
      <c r="E39" s="74">
        <f t="shared" si="0"/>
        <v>300000</v>
      </c>
      <c r="F39" s="100"/>
      <c r="G39" s="101">
        <f>H39+J39+K39+L39</f>
        <v>0</v>
      </c>
      <c r="H39" s="105"/>
      <c r="I39" s="105"/>
      <c r="J39" s="105"/>
      <c r="K39" s="105"/>
      <c r="L39" s="103"/>
      <c r="M39" s="104"/>
      <c r="N39" s="102"/>
      <c r="O39" s="92">
        <v>300000</v>
      </c>
      <c r="P39" s="80"/>
    </row>
    <row r="40" spans="1:16" ht="28.5">
      <c r="A40" s="24"/>
      <c r="B40" s="31" t="s">
        <v>133</v>
      </c>
      <c r="C40" s="13" t="s">
        <v>31</v>
      </c>
      <c r="D40" s="182">
        <v>2006</v>
      </c>
      <c r="E40" s="74">
        <f t="shared" si="0"/>
        <v>70000</v>
      </c>
      <c r="F40" s="100"/>
      <c r="G40" s="101">
        <f>H40+J40+K40+L40</f>
        <v>0</v>
      </c>
      <c r="H40" s="105"/>
      <c r="I40" s="105"/>
      <c r="J40" s="105"/>
      <c r="K40" s="105"/>
      <c r="L40" s="103"/>
      <c r="M40" s="104">
        <v>70000</v>
      </c>
      <c r="N40" s="102"/>
      <c r="O40" s="92"/>
      <c r="P40" s="80"/>
    </row>
    <row r="41" spans="1:16" ht="28.5">
      <c r="A41" s="24"/>
      <c r="B41" s="43" t="s">
        <v>134</v>
      </c>
      <c r="C41" s="13" t="s">
        <v>31</v>
      </c>
      <c r="D41" s="50" t="s">
        <v>60</v>
      </c>
      <c r="E41" s="74">
        <f t="shared" si="0"/>
        <v>1440000</v>
      </c>
      <c r="F41" s="100"/>
      <c r="G41" s="101">
        <f>H41+J41+K41+L41</f>
        <v>0</v>
      </c>
      <c r="H41" s="105"/>
      <c r="I41" s="105"/>
      <c r="J41" s="105"/>
      <c r="K41" s="105"/>
      <c r="L41" s="103"/>
      <c r="M41" s="104"/>
      <c r="N41" s="102"/>
      <c r="O41" s="92"/>
      <c r="P41" s="80">
        <v>1440000</v>
      </c>
    </row>
    <row r="42" spans="1:16" ht="57">
      <c r="A42" s="24"/>
      <c r="B42" s="43" t="s">
        <v>135</v>
      </c>
      <c r="C42" s="43" t="s">
        <v>31</v>
      </c>
      <c r="D42" s="50" t="s">
        <v>62</v>
      </c>
      <c r="E42" s="74">
        <f t="shared" si="0"/>
        <v>2500000</v>
      </c>
      <c r="F42" s="111"/>
      <c r="G42" s="101">
        <f>H42+J42+K42+L42</f>
        <v>950000</v>
      </c>
      <c r="H42" s="112">
        <v>50218</v>
      </c>
      <c r="I42" s="112"/>
      <c r="J42" s="112">
        <v>899782</v>
      </c>
      <c r="K42" s="112"/>
      <c r="L42" s="113"/>
      <c r="M42" s="114">
        <v>550000</v>
      </c>
      <c r="N42" s="115"/>
      <c r="O42" s="88">
        <v>1000000</v>
      </c>
      <c r="P42" s="139"/>
    </row>
    <row r="43" spans="1:16" ht="28.5">
      <c r="A43" s="24"/>
      <c r="B43" s="43" t="s">
        <v>136</v>
      </c>
      <c r="C43" s="43" t="s">
        <v>31</v>
      </c>
      <c r="D43" s="50">
        <v>2005</v>
      </c>
      <c r="E43" s="74">
        <f t="shared" si="0"/>
        <v>101500</v>
      </c>
      <c r="F43" s="111"/>
      <c r="G43" s="101">
        <v>101500</v>
      </c>
      <c r="H43" s="112">
        <v>101500</v>
      </c>
      <c r="I43" s="112"/>
      <c r="J43" s="112"/>
      <c r="K43" s="112"/>
      <c r="L43" s="113"/>
      <c r="M43" s="114"/>
      <c r="N43" s="115"/>
      <c r="O43" s="88"/>
      <c r="P43" s="139"/>
    </row>
    <row r="44" spans="1:16" ht="28.5">
      <c r="A44" s="24"/>
      <c r="B44" s="43" t="s">
        <v>137</v>
      </c>
      <c r="C44" s="43" t="s">
        <v>31</v>
      </c>
      <c r="D44" s="50">
        <v>2005</v>
      </c>
      <c r="E44" s="74">
        <f t="shared" si="0"/>
        <v>60160</v>
      </c>
      <c r="F44" s="111"/>
      <c r="G44" s="101">
        <v>60160</v>
      </c>
      <c r="H44" s="112">
        <v>60160</v>
      </c>
      <c r="I44" s="112"/>
      <c r="J44" s="112"/>
      <c r="K44" s="112"/>
      <c r="L44" s="113"/>
      <c r="M44" s="114"/>
      <c r="N44" s="115"/>
      <c r="O44" s="88"/>
      <c r="P44" s="139"/>
    </row>
    <row r="45" spans="1:16" ht="28.5">
      <c r="A45" s="24"/>
      <c r="B45" s="43" t="s">
        <v>138</v>
      </c>
      <c r="C45" s="43" t="s">
        <v>31</v>
      </c>
      <c r="D45" s="50">
        <v>2005</v>
      </c>
      <c r="E45" s="74">
        <f t="shared" si="0"/>
        <v>600000</v>
      </c>
      <c r="F45" s="111"/>
      <c r="G45" s="101">
        <f>H45+J45+K45+L45</f>
        <v>600000</v>
      </c>
      <c r="H45" s="112">
        <v>600000</v>
      </c>
      <c r="I45" s="112">
        <v>178748</v>
      </c>
      <c r="J45" s="112"/>
      <c r="K45" s="112"/>
      <c r="L45" s="113"/>
      <c r="M45" s="114"/>
      <c r="N45" s="115"/>
      <c r="O45" s="88"/>
      <c r="P45" s="139"/>
    </row>
    <row r="46" spans="1:16" ht="28.5">
      <c r="A46" s="24"/>
      <c r="B46" s="43" t="s">
        <v>139</v>
      </c>
      <c r="C46" s="43" t="s">
        <v>31</v>
      </c>
      <c r="D46" s="50">
        <v>2005</v>
      </c>
      <c r="E46" s="74">
        <f t="shared" si="0"/>
        <v>24700</v>
      </c>
      <c r="F46" s="111"/>
      <c r="G46" s="101">
        <v>24700</v>
      </c>
      <c r="H46" s="112">
        <v>24700</v>
      </c>
      <c r="I46" s="112"/>
      <c r="J46" s="112"/>
      <c r="K46" s="112"/>
      <c r="L46" s="113"/>
      <c r="M46" s="114"/>
      <c r="N46" s="115"/>
      <c r="O46" s="88"/>
      <c r="P46" s="139"/>
    </row>
    <row r="47" spans="1:16" ht="28.5">
      <c r="A47" s="24"/>
      <c r="B47" s="43" t="s">
        <v>140</v>
      </c>
      <c r="C47" s="43" t="s">
        <v>31</v>
      </c>
      <c r="D47" s="50">
        <v>2005</v>
      </c>
      <c r="E47" s="74">
        <f t="shared" si="0"/>
        <v>350000</v>
      </c>
      <c r="F47" s="111"/>
      <c r="G47" s="101">
        <f>H47+J47+K47+L47</f>
        <v>350000</v>
      </c>
      <c r="H47" s="112">
        <v>350000</v>
      </c>
      <c r="I47" s="112"/>
      <c r="J47" s="112"/>
      <c r="K47" s="112"/>
      <c r="L47" s="113"/>
      <c r="M47" s="114"/>
      <c r="N47" s="115"/>
      <c r="O47" s="88"/>
      <c r="P47" s="139"/>
    </row>
    <row r="48" spans="1:16" ht="28.5">
      <c r="A48" s="24"/>
      <c r="B48" s="43" t="s">
        <v>141</v>
      </c>
      <c r="C48" s="43" t="s">
        <v>31</v>
      </c>
      <c r="D48" s="50">
        <v>2005</v>
      </c>
      <c r="E48" s="74">
        <f t="shared" si="0"/>
        <v>50000</v>
      </c>
      <c r="F48" s="111"/>
      <c r="G48" s="101">
        <f>H48+J48+K48+L48</f>
        <v>50000</v>
      </c>
      <c r="H48" s="112">
        <v>50000</v>
      </c>
      <c r="I48" s="112"/>
      <c r="J48" s="112"/>
      <c r="K48" s="112"/>
      <c r="L48" s="113"/>
      <c r="M48" s="114"/>
      <c r="N48" s="115"/>
      <c r="O48" s="88"/>
      <c r="P48" s="139"/>
    </row>
    <row r="49" spans="1:16" ht="42.75">
      <c r="A49" s="24"/>
      <c r="B49" s="43" t="s">
        <v>142</v>
      </c>
      <c r="C49" s="43" t="s">
        <v>31</v>
      </c>
      <c r="D49" s="50">
        <v>2005</v>
      </c>
      <c r="E49" s="74">
        <f>F49+G49+M49+N49+O49+P49</f>
        <v>25000</v>
      </c>
      <c r="F49" s="111"/>
      <c r="G49" s="101">
        <f>H49+J49+K49+L49</f>
        <v>25000</v>
      </c>
      <c r="H49" s="112">
        <v>25000</v>
      </c>
      <c r="I49" s="112"/>
      <c r="J49" s="112"/>
      <c r="K49" s="112"/>
      <c r="L49" s="113"/>
      <c r="M49" s="114"/>
      <c r="N49" s="115"/>
      <c r="O49" s="88"/>
      <c r="P49" s="139"/>
    </row>
    <row r="50" spans="1:16" ht="42.75">
      <c r="A50" s="24"/>
      <c r="B50" s="43" t="s">
        <v>143</v>
      </c>
      <c r="C50" s="43" t="s">
        <v>31</v>
      </c>
      <c r="D50" s="50">
        <v>2005</v>
      </c>
      <c r="E50" s="74">
        <f>F50+G50+M50+N50+O50+P50</f>
        <v>600000</v>
      </c>
      <c r="F50" s="111"/>
      <c r="G50" s="101">
        <v>600000</v>
      </c>
      <c r="H50" s="112">
        <v>600000</v>
      </c>
      <c r="I50" s="112"/>
      <c r="J50" s="112"/>
      <c r="K50" s="112"/>
      <c r="L50" s="113"/>
      <c r="M50" s="114"/>
      <c r="N50" s="115"/>
      <c r="O50" s="88"/>
      <c r="P50" s="139"/>
    </row>
    <row r="51" spans="1:16" ht="57">
      <c r="A51" s="24"/>
      <c r="B51" s="43" t="s">
        <v>144</v>
      </c>
      <c r="C51" s="43" t="s">
        <v>31</v>
      </c>
      <c r="D51" s="50">
        <v>2005</v>
      </c>
      <c r="E51" s="74">
        <f>F51+G51+M51+N51+O51+P51</f>
        <v>1700000</v>
      </c>
      <c r="F51" s="111"/>
      <c r="G51" s="101">
        <f>H51+J51+K51+L51</f>
        <v>1700000</v>
      </c>
      <c r="H51" s="112">
        <v>1700000</v>
      </c>
      <c r="I51" s="112">
        <v>800000</v>
      </c>
      <c r="J51" s="112"/>
      <c r="K51" s="112"/>
      <c r="L51" s="113"/>
      <c r="M51" s="114"/>
      <c r="N51" s="115"/>
      <c r="O51" s="88"/>
      <c r="P51" s="139"/>
    </row>
    <row r="52" spans="1:16" ht="106.5" customHeight="1" thickBot="1">
      <c r="A52" s="24"/>
      <c r="B52" s="166" t="s">
        <v>145</v>
      </c>
      <c r="C52" s="43" t="s">
        <v>31</v>
      </c>
      <c r="D52" s="50">
        <v>2005</v>
      </c>
      <c r="E52" s="74">
        <f t="shared" si="0"/>
        <v>30000</v>
      </c>
      <c r="F52" s="111"/>
      <c r="G52" s="101">
        <f>H52+J52+K52+L52</f>
        <v>30000</v>
      </c>
      <c r="H52" s="112">
        <v>30000</v>
      </c>
      <c r="I52" s="112"/>
      <c r="J52" s="112"/>
      <c r="K52" s="112"/>
      <c r="L52" s="113"/>
      <c r="M52" s="114"/>
      <c r="N52" s="115"/>
      <c r="O52" s="88"/>
      <c r="P52" s="139"/>
    </row>
    <row r="53" spans="1:16" ht="27" customHeight="1" thickBot="1">
      <c r="A53" s="189" t="s">
        <v>13</v>
      </c>
      <c r="B53" s="192"/>
      <c r="C53" s="48"/>
      <c r="D53" s="49"/>
      <c r="E53" s="89">
        <f t="shared" si="0"/>
        <v>40184195</v>
      </c>
      <c r="F53" s="117">
        <f>SUM(F18:F52)</f>
        <v>1983708</v>
      </c>
      <c r="G53" s="118">
        <f>H53+J53+K53+L53</f>
        <v>8567612</v>
      </c>
      <c r="H53" s="119">
        <f>SUM(H18:H52)</f>
        <v>7667830</v>
      </c>
      <c r="I53" s="119">
        <f>SUM(I18:I52)</f>
        <v>1378748</v>
      </c>
      <c r="J53" s="119">
        <f>SUM(J18:J52)</f>
        <v>899782</v>
      </c>
      <c r="K53" s="119">
        <f aca="true" t="shared" si="4" ref="K53:P53">SUM(K18:K52)</f>
        <v>0</v>
      </c>
      <c r="L53" s="120">
        <f t="shared" si="4"/>
        <v>0</v>
      </c>
      <c r="M53" s="121">
        <f t="shared" si="4"/>
        <v>5126729</v>
      </c>
      <c r="N53" s="119">
        <v>11806923</v>
      </c>
      <c r="O53" s="119">
        <f t="shared" si="4"/>
        <v>7664752</v>
      </c>
      <c r="P53" s="119">
        <f t="shared" si="4"/>
        <v>5034471</v>
      </c>
    </row>
    <row r="54" spans="1:16" ht="30" thickBot="1">
      <c r="A54" s="30">
        <v>70005</v>
      </c>
      <c r="B54" s="16" t="s">
        <v>24</v>
      </c>
      <c r="C54" s="11" t="s">
        <v>31</v>
      </c>
      <c r="D54" s="54">
        <v>2005</v>
      </c>
      <c r="E54" s="83">
        <f t="shared" si="0"/>
        <v>1000000</v>
      </c>
      <c r="F54" s="122"/>
      <c r="G54" s="123">
        <f>H54+J54+K54+L54</f>
        <v>1000000</v>
      </c>
      <c r="H54" s="124">
        <v>1000000</v>
      </c>
      <c r="I54" s="124"/>
      <c r="J54" s="124"/>
      <c r="K54" s="124"/>
      <c r="L54" s="125"/>
      <c r="M54" s="126"/>
      <c r="N54" s="127"/>
      <c r="O54" s="127"/>
      <c r="P54" s="53"/>
    </row>
    <row r="55" spans="1:16" ht="28.5" customHeight="1" thickBot="1">
      <c r="A55" s="193" t="s">
        <v>14</v>
      </c>
      <c r="B55" s="194"/>
      <c r="C55" s="55"/>
      <c r="D55" s="49"/>
      <c r="E55" s="89">
        <f t="shared" si="0"/>
        <v>1000000</v>
      </c>
      <c r="F55" s="117"/>
      <c r="G55" s="118">
        <f>H55+J55+K55+L55</f>
        <v>1000000</v>
      </c>
      <c r="H55" s="119">
        <f>SUM(H54)</f>
        <v>1000000</v>
      </c>
      <c r="I55" s="119"/>
      <c r="J55" s="119"/>
      <c r="K55" s="119">
        <f>SUM(K54)</f>
        <v>0</v>
      </c>
      <c r="L55" s="120"/>
      <c r="M55" s="121"/>
      <c r="N55" s="119"/>
      <c r="O55" s="119"/>
      <c r="P55" s="48"/>
    </row>
    <row r="56" spans="1:16" ht="78" thickBot="1">
      <c r="A56" s="30">
        <v>70001</v>
      </c>
      <c r="B56" s="167" t="s">
        <v>65</v>
      </c>
      <c r="C56" s="11" t="s">
        <v>31</v>
      </c>
      <c r="D56" s="141">
        <v>2005</v>
      </c>
      <c r="E56" s="142">
        <v>250000</v>
      </c>
      <c r="F56" s="143"/>
      <c r="G56" s="144">
        <v>250000</v>
      </c>
      <c r="H56" s="145">
        <v>250000</v>
      </c>
      <c r="I56" s="145"/>
      <c r="J56" s="145"/>
      <c r="K56" s="146"/>
      <c r="L56" s="149"/>
      <c r="M56" s="150"/>
      <c r="N56" s="146"/>
      <c r="O56" s="146"/>
      <c r="P56" s="151"/>
    </row>
    <row r="57" spans="1:16" ht="52.5" thickBot="1">
      <c r="A57" s="30"/>
      <c r="B57" s="168" t="s">
        <v>64</v>
      </c>
      <c r="C57" s="140" t="s">
        <v>31</v>
      </c>
      <c r="D57" s="141">
        <v>2005</v>
      </c>
      <c r="E57" s="142">
        <f t="shared" si="0"/>
        <v>300000</v>
      </c>
      <c r="F57" s="143"/>
      <c r="G57" s="144">
        <f>H57+J57+K57+L57</f>
        <v>300000</v>
      </c>
      <c r="H57" s="145">
        <v>300000</v>
      </c>
      <c r="I57" s="152">
        <v>200000</v>
      </c>
      <c r="J57" s="146"/>
      <c r="K57" s="146"/>
      <c r="L57" s="149"/>
      <c r="M57" s="150"/>
      <c r="N57" s="146"/>
      <c r="O57" s="146"/>
      <c r="P57" s="151"/>
    </row>
    <row r="58" spans="1:16" ht="27" customHeight="1" thickBot="1">
      <c r="A58" s="189" t="s">
        <v>59</v>
      </c>
      <c r="B58" s="190"/>
      <c r="C58" s="147"/>
      <c r="D58" s="148"/>
      <c r="E58" s="89">
        <f t="shared" si="0"/>
        <v>550000</v>
      </c>
      <c r="F58" s="117"/>
      <c r="G58" s="118">
        <f>H58+J58+K58+L58</f>
        <v>550000</v>
      </c>
      <c r="H58" s="119">
        <f>SUM(H56:H57)</f>
        <v>550000</v>
      </c>
      <c r="I58" s="119">
        <f>SUM(I57)</f>
        <v>200000</v>
      </c>
      <c r="J58" s="119"/>
      <c r="K58" s="119"/>
      <c r="L58" s="120"/>
      <c r="M58" s="121"/>
      <c r="N58" s="119"/>
      <c r="O58" s="119"/>
      <c r="P58" s="48"/>
    </row>
    <row r="59" spans="1:16" ht="30" thickBot="1">
      <c r="A59" s="30">
        <v>70095</v>
      </c>
      <c r="B59" s="16" t="s">
        <v>75</v>
      </c>
      <c r="C59" s="11" t="s">
        <v>31</v>
      </c>
      <c r="D59" s="54" t="s">
        <v>39</v>
      </c>
      <c r="E59" s="83">
        <f t="shared" si="0"/>
        <v>250840</v>
      </c>
      <c r="F59" s="122">
        <v>120840</v>
      </c>
      <c r="G59" s="123">
        <v>130000</v>
      </c>
      <c r="H59" s="124">
        <v>130000</v>
      </c>
      <c r="I59" s="124"/>
      <c r="J59" s="124"/>
      <c r="K59" s="124">
        <v>0</v>
      </c>
      <c r="L59" s="130"/>
      <c r="M59" s="131"/>
      <c r="N59" s="124"/>
      <c r="O59" s="127"/>
      <c r="P59" s="53"/>
    </row>
    <row r="60" spans="1:18" ht="27.75" customHeight="1" thickBot="1">
      <c r="A60" s="195" t="s">
        <v>15</v>
      </c>
      <c r="B60" s="196"/>
      <c r="C60" s="48"/>
      <c r="D60" s="49"/>
      <c r="E60" s="89">
        <f t="shared" si="0"/>
        <v>250840</v>
      </c>
      <c r="F60" s="117">
        <f>SUM(F59:F59)</f>
        <v>120840</v>
      </c>
      <c r="G60" s="118">
        <f>H60+J60+K60+L60</f>
        <v>130000</v>
      </c>
      <c r="H60" s="119">
        <f>SUM(H59)</f>
        <v>130000</v>
      </c>
      <c r="I60" s="119"/>
      <c r="J60" s="119"/>
      <c r="K60" s="119">
        <f>SUM(K59:K59)</f>
        <v>0</v>
      </c>
      <c r="L60" s="120"/>
      <c r="M60" s="121"/>
      <c r="N60" s="119"/>
      <c r="O60" s="119"/>
      <c r="P60" s="48"/>
      <c r="Q60" s="163"/>
      <c r="R60" s="4"/>
    </row>
    <row r="61" spans="1:16" ht="28.5">
      <c r="A61" s="30">
        <v>75023</v>
      </c>
      <c r="B61" s="16" t="s">
        <v>7</v>
      </c>
      <c r="C61" s="37" t="s">
        <v>31</v>
      </c>
      <c r="D61" s="38">
        <v>2005</v>
      </c>
      <c r="E61" s="128">
        <f t="shared" si="0"/>
        <v>35000</v>
      </c>
      <c r="F61" s="94"/>
      <c r="G61" s="129">
        <v>35000</v>
      </c>
      <c r="H61" s="99">
        <v>35000</v>
      </c>
      <c r="I61" s="99"/>
      <c r="J61" s="99"/>
      <c r="K61" s="99"/>
      <c r="L61" s="97"/>
      <c r="M61" s="98"/>
      <c r="N61" s="99"/>
      <c r="O61" s="99"/>
      <c r="P61" s="14"/>
    </row>
    <row r="62" spans="1:16" ht="43.5" thickBot="1">
      <c r="A62" s="30"/>
      <c r="B62" s="32" t="s">
        <v>46</v>
      </c>
      <c r="C62" s="43" t="s">
        <v>31</v>
      </c>
      <c r="D62" s="50" t="s">
        <v>29</v>
      </c>
      <c r="E62" s="83">
        <f t="shared" si="0"/>
        <v>548713</v>
      </c>
      <c r="F62" s="111">
        <v>234995</v>
      </c>
      <c r="G62" s="116">
        <v>0</v>
      </c>
      <c r="H62" s="115">
        <v>0</v>
      </c>
      <c r="I62" s="115"/>
      <c r="J62" s="115"/>
      <c r="K62" s="115"/>
      <c r="L62" s="113"/>
      <c r="M62" s="114">
        <v>65210</v>
      </c>
      <c r="N62" s="115">
        <v>248508</v>
      </c>
      <c r="O62" s="115"/>
      <c r="P62" s="9"/>
    </row>
    <row r="63" spans="1:16" ht="24" customHeight="1" thickBot="1">
      <c r="A63" s="189" t="s">
        <v>16</v>
      </c>
      <c r="B63" s="190"/>
      <c r="C63" s="48"/>
      <c r="D63" s="49"/>
      <c r="E63" s="89">
        <f t="shared" si="0"/>
        <v>583713</v>
      </c>
      <c r="F63" s="117">
        <f>SUM(F62)</f>
        <v>234995</v>
      </c>
      <c r="G63" s="118">
        <f aca="true" t="shared" si="5" ref="G63:G68">H63+J63+K63+L63</f>
        <v>35000</v>
      </c>
      <c r="H63" s="119">
        <f>SUM(H61:H62)</f>
        <v>35000</v>
      </c>
      <c r="I63" s="119">
        <f>SUM(I61:I62)</f>
        <v>0</v>
      </c>
      <c r="J63" s="119">
        <f>SUM(J61:J62)</f>
        <v>0</v>
      </c>
      <c r="K63" s="119">
        <f>SUM(K61:K62)</f>
        <v>0</v>
      </c>
      <c r="L63" s="120">
        <f>SUM(L62)</f>
        <v>0</v>
      </c>
      <c r="M63" s="121">
        <f>SUM(M61:M62)</f>
        <v>65210</v>
      </c>
      <c r="N63" s="119">
        <f>SUM(N61:N62)</f>
        <v>248508</v>
      </c>
      <c r="O63" s="119">
        <f>SUM(O61:O62)</f>
        <v>0</v>
      </c>
      <c r="P63" s="48">
        <f>SUM(P61:P62)</f>
        <v>0</v>
      </c>
    </row>
    <row r="64" spans="1:16" ht="44.25" thickBot="1">
      <c r="A64" s="34"/>
      <c r="B64" s="11" t="s">
        <v>40</v>
      </c>
      <c r="C64" s="11" t="s">
        <v>31</v>
      </c>
      <c r="D64" s="54" t="s">
        <v>39</v>
      </c>
      <c r="E64" s="132">
        <f t="shared" si="0"/>
        <v>465450</v>
      </c>
      <c r="F64" s="122"/>
      <c r="G64" s="123">
        <f t="shared" si="5"/>
        <v>465450</v>
      </c>
      <c r="H64" s="124">
        <v>315450</v>
      </c>
      <c r="I64" s="124"/>
      <c r="J64" s="124">
        <v>150000</v>
      </c>
      <c r="K64" s="124">
        <v>0</v>
      </c>
      <c r="L64" s="130"/>
      <c r="M64" s="131"/>
      <c r="N64" s="124"/>
      <c r="O64" s="127"/>
      <c r="P64" s="53"/>
    </row>
    <row r="65" spans="1:16" ht="22.5" customHeight="1" thickBot="1">
      <c r="A65" s="189" t="s">
        <v>42</v>
      </c>
      <c r="B65" s="190"/>
      <c r="C65" s="48"/>
      <c r="D65" s="49"/>
      <c r="E65" s="89">
        <f t="shared" si="0"/>
        <v>465450</v>
      </c>
      <c r="F65" s="117"/>
      <c r="G65" s="118">
        <f t="shared" si="5"/>
        <v>465450</v>
      </c>
      <c r="H65" s="119">
        <f>SUM(H64)</f>
        <v>315450</v>
      </c>
      <c r="I65" s="119">
        <f>SUM(I64)</f>
        <v>0</v>
      </c>
      <c r="J65" s="119">
        <f>SUM(J64)</f>
        <v>150000</v>
      </c>
      <c r="K65" s="119">
        <f>SUM(K64)</f>
        <v>0</v>
      </c>
      <c r="L65" s="120">
        <f>SUM(L64)</f>
        <v>0</v>
      </c>
      <c r="M65" s="121"/>
      <c r="N65" s="119"/>
      <c r="O65" s="119"/>
      <c r="P65" s="48"/>
    </row>
    <row r="66" spans="1:16" ht="42.75">
      <c r="A66" s="30"/>
      <c r="B66" s="27" t="s">
        <v>73</v>
      </c>
      <c r="C66" s="13" t="s">
        <v>31</v>
      </c>
      <c r="D66" s="25" t="s">
        <v>90</v>
      </c>
      <c r="E66" s="74">
        <f t="shared" si="0"/>
        <v>1800000</v>
      </c>
      <c r="F66" s="100">
        <v>41605</v>
      </c>
      <c r="G66" s="133">
        <f t="shared" si="5"/>
        <v>200000</v>
      </c>
      <c r="H66" s="102">
        <v>200000</v>
      </c>
      <c r="I66" s="102"/>
      <c r="J66" s="102"/>
      <c r="K66" s="102"/>
      <c r="L66" s="103"/>
      <c r="M66" s="104">
        <v>389599</v>
      </c>
      <c r="N66" s="102">
        <v>1168796</v>
      </c>
      <c r="O66" s="102"/>
      <c r="P66" s="28"/>
    </row>
    <row r="67" spans="1:16" ht="42.75">
      <c r="A67" s="30"/>
      <c r="B67" s="27" t="s">
        <v>74</v>
      </c>
      <c r="C67" s="13" t="s">
        <v>31</v>
      </c>
      <c r="D67" s="25" t="s">
        <v>39</v>
      </c>
      <c r="E67" s="74">
        <f t="shared" si="0"/>
        <v>185018</v>
      </c>
      <c r="F67" s="100">
        <v>36897</v>
      </c>
      <c r="G67" s="133">
        <f t="shared" si="5"/>
        <v>148121</v>
      </c>
      <c r="H67" s="102">
        <v>148121</v>
      </c>
      <c r="I67" s="102"/>
      <c r="J67" s="102"/>
      <c r="K67" s="102"/>
      <c r="L67" s="103"/>
      <c r="M67" s="104"/>
      <c r="N67" s="102"/>
      <c r="O67" s="102"/>
      <c r="P67" s="28"/>
    </row>
    <row r="68" spans="1:16" ht="42.75">
      <c r="A68" s="30"/>
      <c r="B68" s="27" t="s">
        <v>101</v>
      </c>
      <c r="C68" s="13" t="s">
        <v>31</v>
      </c>
      <c r="D68" s="25">
        <v>2005</v>
      </c>
      <c r="E68" s="74">
        <f>F68+G68+M68+N68+O68+P68</f>
        <v>300000</v>
      </c>
      <c r="F68" s="100">
        <v>0</v>
      </c>
      <c r="G68" s="133">
        <f t="shared" si="5"/>
        <v>300000</v>
      </c>
      <c r="H68" s="102">
        <v>300000</v>
      </c>
      <c r="I68" s="102"/>
      <c r="J68" s="102"/>
      <c r="K68" s="102"/>
      <c r="L68" s="103"/>
      <c r="M68" s="104"/>
      <c r="N68" s="102"/>
      <c r="O68" s="102"/>
      <c r="P68" s="28"/>
    </row>
    <row r="69" spans="1:16" ht="42.75">
      <c r="A69" s="30"/>
      <c r="B69" s="27" t="s">
        <v>102</v>
      </c>
      <c r="C69" s="13" t="s">
        <v>31</v>
      </c>
      <c r="D69" s="25">
        <v>2005</v>
      </c>
      <c r="E69" s="74">
        <f>F69+G69+M69+N69+O69+P69</f>
        <v>80000</v>
      </c>
      <c r="F69" s="100"/>
      <c r="G69" s="133">
        <f>50000+30000</f>
        <v>80000</v>
      </c>
      <c r="H69" s="102">
        <f>50000+30000</f>
        <v>80000</v>
      </c>
      <c r="I69" s="102"/>
      <c r="J69" s="102"/>
      <c r="K69" s="102"/>
      <c r="L69" s="103"/>
      <c r="M69" s="104"/>
      <c r="N69" s="102"/>
      <c r="O69" s="102"/>
      <c r="P69" s="28"/>
    </row>
    <row r="70" spans="1:16" ht="76.5">
      <c r="A70" s="30"/>
      <c r="B70" s="167" t="s">
        <v>103</v>
      </c>
      <c r="C70" s="13" t="s">
        <v>31</v>
      </c>
      <c r="D70" s="25">
        <v>2005</v>
      </c>
      <c r="E70" s="74">
        <f t="shared" si="0"/>
        <v>128390</v>
      </c>
      <c r="F70" s="100"/>
      <c r="G70" s="133">
        <f aca="true" t="shared" si="6" ref="G70:G75">H70+J70+K70+L70</f>
        <v>128390</v>
      </c>
      <c r="H70" s="102">
        <v>128390</v>
      </c>
      <c r="I70" s="102"/>
      <c r="J70" s="102"/>
      <c r="K70" s="102"/>
      <c r="L70" s="103"/>
      <c r="M70" s="104"/>
      <c r="N70" s="102"/>
      <c r="O70" s="102"/>
      <c r="P70" s="28"/>
    </row>
    <row r="71" spans="1:16" ht="28.5">
      <c r="A71" s="30"/>
      <c r="B71" s="29" t="s">
        <v>104</v>
      </c>
      <c r="C71" s="13" t="s">
        <v>31</v>
      </c>
      <c r="D71" s="25">
        <v>2005</v>
      </c>
      <c r="E71" s="74">
        <f t="shared" si="0"/>
        <v>44000</v>
      </c>
      <c r="F71" s="100"/>
      <c r="G71" s="101">
        <f t="shared" si="6"/>
        <v>44000</v>
      </c>
      <c r="H71" s="102">
        <v>44000</v>
      </c>
      <c r="I71" s="102"/>
      <c r="J71" s="102"/>
      <c r="K71" s="102"/>
      <c r="L71" s="103"/>
      <c r="M71" s="104"/>
      <c r="N71" s="102"/>
      <c r="O71" s="102"/>
      <c r="P71" s="28"/>
    </row>
    <row r="72" spans="1:16" ht="29.25" thickBot="1">
      <c r="A72" s="30"/>
      <c r="B72" s="58" t="s">
        <v>105</v>
      </c>
      <c r="C72" s="43" t="s">
        <v>31</v>
      </c>
      <c r="D72" s="50">
        <v>2005</v>
      </c>
      <c r="E72" s="83">
        <f t="shared" si="0"/>
        <v>6650</v>
      </c>
      <c r="F72" s="111"/>
      <c r="G72" s="134">
        <f t="shared" si="6"/>
        <v>6650</v>
      </c>
      <c r="H72" s="115">
        <v>6650</v>
      </c>
      <c r="I72" s="115"/>
      <c r="J72" s="115"/>
      <c r="K72" s="115"/>
      <c r="L72" s="113"/>
      <c r="M72" s="114"/>
      <c r="N72" s="115"/>
      <c r="O72" s="115"/>
      <c r="P72" s="9"/>
    </row>
    <row r="73" spans="1:16" ht="24.75" customHeight="1" thickBot="1">
      <c r="A73" s="189" t="s">
        <v>17</v>
      </c>
      <c r="B73" s="190"/>
      <c r="C73" s="48"/>
      <c r="D73" s="48"/>
      <c r="E73" s="89">
        <f t="shared" si="0"/>
        <v>2544058</v>
      </c>
      <c r="F73" s="117">
        <f>SUM(F66:F72)</f>
        <v>78502</v>
      </c>
      <c r="G73" s="118">
        <f t="shared" si="6"/>
        <v>907161</v>
      </c>
      <c r="H73" s="119">
        <f aca="true" t="shared" si="7" ref="H73:N73">SUM(H66:H72)</f>
        <v>907161</v>
      </c>
      <c r="I73" s="119">
        <f t="shared" si="7"/>
        <v>0</v>
      </c>
      <c r="J73" s="119">
        <f t="shared" si="7"/>
        <v>0</v>
      </c>
      <c r="K73" s="119">
        <f t="shared" si="7"/>
        <v>0</v>
      </c>
      <c r="L73" s="120">
        <f t="shared" si="7"/>
        <v>0</v>
      </c>
      <c r="M73" s="121">
        <f t="shared" si="7"/>
        <v>389599</v>
      </c>
      <c r="N73" s="121">
        <f t="shared" si="7"/>
        <v>1168796</v>
      </c>
      <c r="O73" s="119">
        <f>SUM(O66:O72)</f>
        <v>0</v>
      </c>
      <c r="P73" s="48">
        <f>SUM(P66:P72)</f>
        <v>0</v>
      </c>
    </row>
    <row r="74" spans="1:16" ht="30" thickBot="1">
      <c r="A74" s="34"/>
      <c r="B74" s="164" t="s">
        <v>48</v>
      </c>
      <c r="C74" s="43" t="s">
        <v>31</v>
      </c>
      <c r="D74" s="50">
        <v>2005</v>
      </c>
      <c r="E74" s="132">
        <f t="shared" si="0"/>
        <v>19000</v>
      </c>
      <c r="F74" s="122"/>
      <c r="G74" s="135">
        <f t="shared" si="6"/>
        <v>19000</v>
      </c>
      <c r="H74" s="124">
        <v>19000</v>
      </c>
      <c r="I74" s="127"/>
      <c r="J74" s="127"/>
      <c r="K74" s="127"/>
      <c r="L74" s="125"/>
      <c r="M74" s="126"/>
      <c r="N74" s="127"/>
      <c r="O74" s="127"/>
      <c r="P74" s="53"/>
    </row>
    <row r="75" spans="1:16" ht="19.5" customHeight="1" thickBot="1">
      <c r="A75" s="189" t="s">
        <v>47</v>
      </c>
      <c r="B75" s="190"/>
      <c r="C75" s="48"/>
      <c r="D75" s="48"/>
      <c r="E75" s="89">
        <f t="shared" si="0"/>
        <v>19000</v>
      </c>
      <c r="F75" s="117"/>
      <c r="G75" s="118">
        <f t="shared" si="6"/>
        <v>19000</v>
      </c>
      <c r="H75" s="119">
        <f>SUM(H74)</f>
        <v>19000</v>
      </c>
      <c r="I75" s="119"/>
      <c r="J75" s="119"/>
      <c r="K75" s="119"/>
      <c r="L75" s="120"/>
      <c r="M75" s="121"/>
      <c r="N75" s="119"/>
      <c r="O75" s="119"/>
      <c r="P75" s="48"/>
    </row>
    <row r="76" spans="1:16" ht="44.25" thickBot="1">
      <c r="A76" s="34"/>
      <c r="B76" s="147" t="s">
        <v>76</v>
      </c>
      <c r="C76" s="43" t="s">
        <v>31</v>
      </c>
      <c r="D76" s="50" t="s">
        <v>98</v>
      </c>
      <c r="E76" s="132">
        <f t="shared" si="0"/>
        <v>137000</v>
      </c>
      <c r="F76" s="122"/>
      <c r="G76" s="135">
        <v>2500</v>
      </c>
      <c r="H76" s="124">
        <v>2500</v>
      </c>
      <c r="I76" s="127"/>
      <c r="J76" s="127"/>
      <c r="K76" s="124">
        <v>0</v>
      </c>
      <c r="L76" s="125"/>
      <c r="M76" s="126">
        <v>34500</v>
      </c>
      <c r="N76" s="127">
        <v>100000</v>
      </c>
      <c r="O76" s="127"/>
      <c r="P76" s="53"/>
    </row>
    <row r="77" spans="1:16" ht="22.5" customHeight="1" thickBot="1">
      <c r="A77" s="189" t="s">
        <v>54</v>
      </c>
      <c r="B77" s="190"/>
      <c r="C77" s="48"/>
      <c r="D77" s="48"/>
      <c r="E77" s="89">
        <f t="shared" si="0"/>
        <v>137000</v>
      </c>
      <c r="F77" s="117"/>
      <c r="G77" s="118">
        <f aca="true" t="shared" si="8" ref="G77:G82">H77+J77+K77+L77</f>
        <v>2500</v>
      </c>
      <c r="H77" s="119">
        <f>SUM(H76)</f>
        <v>2500</v>
      </c>
      <c r="I77" s="119"/>
      <c r="J77" s="119"/>
      <c r="K77" s="119">
        <f>SUM(K76)</f>
        <v>0</v>
      </c>
      <c r="L77" s="120"/>
      <c r="M77" s="121">
        <f>M76</f>
        <v>34500</v>
      </c>
      <c r="N77" s="119">
        <f>N76</f>
        <v>100000</v>
      </c>
      <c r="O77" s="119"/>
      <c r="P77" s="48"/>
    </row>
    <row r="78" spans="1:16" ht="48.75" customHeight="1" thickBot="1">
      <c r="A78" s="34"/>
      <c r="B78" s="147" t="s">
        <v>91</v>
      </c>
      <c r="C78" s="43" t="s">
        <v>31</v>
      </c>
      <c r="D78" s="50">
        <v>2005</v>
      </c>
      <c r="E78" s="132">
        <f>F78+G78+M78+N78+O78+P78</f>
        <v>7000</v>
      </c>
      <c r="F78" s="122"/>
      <c r="G78" s="135">
        <f t="shared" si="8"/>
        <v>7000</v>
      </c>
      <c r="H78" s="124">
        <v>7000</v>
      </c>
      <c r="I78" s="127"/>
      <c r="J78" s="127"/>
      <c r="K78" s="124"/>
      <c r="L78" s="125"/>
      <c r="M78" s="126"/>
      <c r="N78" s="127"/>
      <c r="O78" s="127"/>
      <c r="P78" s="53"/>
    </row>
    <row r="79" spans="1:16" ht="22.5" customHeight="1" thickBot="1">
      <c r="A79" s="189" t="s">
        <v>92</v>
      </c>
      <c r="B79" s="190"/>
      <c r="C79" s="48"/>
      <c r="D79" s="48"/>
      <c r="E79" s="89">
        <f>F79+G79+M79+N79+O79+P79</f>
        <v>7000</v>
      </c>
      <c r="F79" s="117"/>
      <c r="G79" s="118">
        <f t="shared" si="8"/>
        <v>7000</v>
      </c>
      <c r="H79" s="119">
        <f>SUM(H78)</f>
        <v>7000</v>
      </c>
      <c r="I79" s="119"/>
      <c r="J79" s="119"/>
      <c r="K79" s="119">
        <f>SUM(K78)</f>
        <v>0</v>
      </c>
      <c r="L79" s="120"/>
      <c r="M79" s="121"/>
      <c r="N79" s="119"/>
      <c r="O79" s="119"/>
      <c r="P79" s="48"/>
    </row>
    <row r="80" spans="1:16" ht="114" customHeight="1" thickBot="1">
      <c r="A80" s="34"/>
      <c r="B80" s="166" t="s">
        <v>96</v>
      </c>
      <c r="C80" s="43" t="s">
        <v>31</v>
      </c>
      <c r="D80" s="50">
        <v>2005</v>
      </c>
      <c r="E80" s="132">
        <f>F80+G80+M80+N80+O80+P80</f>
        <v>40000</v>
      </c>
      <c r="F80" s="122"/>
      <c r="G80" s="135">
        <f t="shared" si="8"/>
        <v>40000</v>
      </c>
      <c r="H80" s="124">
        <v>40000</v>
      </c>
      <c r="I80" s="127"/>
      <c r="J80" s="127"/>
      <c r="K80" s="124"/>
      <c r="L80" s="125"/>
      <c r="M80" s="126"/>
      <c r="N80" s="127"/>
      <c r="O80" s="127"/>
      <c r="P80" s="53"/>
    </row>
    <row r="81" spans="1:16" ht="22.5" customHeight="1" thickBot="1">
      <c r="A81" s="189" t="s">
        <v>95</v>
      </c>
      <c r="B81" s="190"/>
      <c r="C81" s="48"/>
      <c r="D81" s="48"/>
      <c r="E81" s="89">
        <f>F81+G81+M81+N81+O81+P81</f>
        <v>40000</v>
      </c>
      <c r="F81" s="117"/>
      <c r="G81" s="118">
        <f t="shared" si="8"/>
        <v>40000</v>
      </c>
      <c r="H81" s="119">
        <f>SUM(H80)</f>
        <v>40000</v>
      </c>
      <c r="I81" s="119"/>
      <c r="J81" s="119"/>
      <c r="K81" s="119">
        <f>SUM(K80)</f>
        <v>0</v>
      </c>
      <c r="L81" s="120"/>
      <c r="M81" s="121"/>
      <c r="N81" s="119"/>
      <c r="O81" s="119"/>
      <c r="P81" s="48"/>
    </row>
    <row r="82" spans="1:16" ht="42.75">
      <c r="A82" s="35"/>
      <c r="B82" s="13" t="s">
        <v>77</v>
      </c>
      <c r="C82" s="13" t="s">
        <v>31</v>
      </c>
      <c r="D82" s="25" t="s">
        <v>30</v>
      </c>
      <c r="E82" s="74">
        <f t="shared" si="0"/>
        <v>1498789</v>
      </c>
      <c r="F82" s="100">
        <v>18289</v>
      </c>
      <c r="G82" s="133">
        <f t="shared" si="8"/>
        <v>0</v>
      </c>
      <c r="H82" s="102"/>
      <c r="I82" s="102"/>
      <c r="J82" s="102"/>
      <c r="K82" s="102"/>
      <c r="L82" s="97"/>
      <c r="M82" s="98"/>
      <c r="N82" s="99"/>
      <c r="O82" s="99">
        <v>1480500</v>
      </c>
      <c r="P82" s="14"/>
    </row>
    <row r="83" spans="1:16" ht="28.5">
      <c r="A83" s="35"/>
      <c r="B83" s="13" t="s">
        <v>78</v>
      </c>
      <c r="C83" s="13" t="s">
        <v>31</v>
      </c>
      <c r="D83" s="25" t="s">
        <v>29</v>
      </c>
      <c r="E83" s="74">
        <f t="shared" si="0"/>
        <v>5478070</v>
      </c>
      <c r="F83" s="100">
        <v>139602</v>
      </c>
      <c r="G83" s="101">
        <v>250000</v>
      </c>
      <c r="H83" s="102">
        <v>250000</v>
      </c>
      <c r="I83" s="102"/>
      <c r="J83" s="102"/>
      <c r="K83" s="102"/>
      <c r="L83" s="103"/>
      <c r="M83" s="104">
        <f>777706-250000</f>
        <v>527706</v>
      </c>
      <c r="N83" s="102">
        <f>180060+1094518+3286184</f>
        <v>4560762</v>
      </c>
      <c r="O83" s="102"/>
      <c r="P83" s="28"/>
    </row>
    <row r="84" spans="1:16" ht="42.75">
      <c r="A84" s="35"/>
      <c r="B84" s="13" t="s">
        <v>79</v>
      </c>
      <c r="C84" s="13" t="s">
        <v>31</v>
      </c>
      <c r="D84" s="25" t="s">
        <v>29</v>
      </c>
      <c r="E84" s="74">
        <f t="shared" si="0"/>
        <v>1261700</v>
      </c>
      <c r="F84" s="100">
        <v>40564</v>
      </c>
      <c r="G84" s="101">
        <f aca="true" t="shared" si="9" ref="G84:G102">H84+J84+K84+L84</f>
        <v>12269</v>
      </c>
      <c r="H84" s="102">
        <v>12269</v>
      </c>
      <c r="I84" s="102"/>
      <c r="J84" s="102"/>
      <c r="K84" s="102"/>
      <c r="L84" s="103"/>
      <c r="M84" s="104">
        <v>287867</v>
      </c>
      <c r="N84" s="102">
        <v>921000</v>
      </c>
      <c r="O84" s="102"/>
      <c r="P84" s="28"/>
    </row>
    <row r="85" spans="1:16" ht="57">
      <c r="A85" s="35"/>
      <c r="B85" s="13" t="s">
        <v>80</v>
      </c>
      <c r="C85" s="13" t="s">
        <v>31</v>
      </c>
      <c r="D85" s="25" t="s">
        <v>29</v>
      </c>
      <c r="E85" s="74">
        <f t="shared" si="0"/>
        <v>3201043</v>
      </c>
      <c r="F85" s="100">
        <v>66293</v>
      </c>
      <c r="G85" s="101">
        <f t="shared" si="9"/>
        <v>22975</v>
      </c>
      <c r="H85" s="102">
        <v>22975</v>
      </c>
      <c r="I85" s="102"/>
      <c r="J85" s="102"/>
      <c r="K85" s="102"/>
      <c r="L85" s="103"/>
      <c r="M85" s="104">
        <v>899775</v>
      </c>
      <c r="N85" s="102">
        <v>2212000</v>
      </c>
      <c r="O85" s="102"/>
      <c r="P85" s="28"/>
    </row>
    <row r="86" spans="1:16" ht="99.75">
      <c r="A86" s="35"/>
      <c r="B86" s="13" t="s">
        <v>81</v>
      </c>
      <c r="C86" s="13" t="s">
        <v>31</v>
      </c>
      <c r="D86" s="25" t="s">
        <v>60</v>
      </c>
      <c r="E86" s="74">
        <f t="shared" si="0"/>
        <v>1886369</v>
      </c>
      <c r="F86" s="100">
        <v>20252</v>
      </c>
      <c r="G86" s="101">
        <f t="shared" si="9"/>
        <v>0</v>
      </c>
      <c r="H86" s="102"/>
      <c r="I86" s="102"/>
      <c r="J86" s="102"/>
      <c r="K86" s="102"/>
      <c r="L86" s="103"/>
      <c r="M86" s="104"/>
      <c r="N86" s="102"/>
      <c r="O86" s="102"/>
      <c r="P86" s="102">
        <v>1866117</v>
      </c>
    </row>
    <row r="87" spans="1:16" ht="57">
      <c r="A87" s="35"/>
      <c r="B87" s="13" t="s">
        <v>82</v>
      </c>
      <c r="C87" s="13" t="s">
        <v>31</v>
      </c>
      <c r="D87" s="25" t="s">
        <v>30</v>
      </c>
      <c r="E87" s="74">
        <f t="shared" si="0"/>
        <v>976502</v>
      </c>
      <c r="F87" s="100">
        <v>14340</v>
      </c>
      <c r="G87" s="101">
        <f t="shared" si="9"/>
        <v>0</v>
      </c>
      <c r="H87" s="102"/>
      <c r="I87" s="102"/>
      <c r="J87" s="102"/>
      <c r="K87" s="102"/>
      <c r="L87" s="103"/>
      <c r="M87" s="104"/>
      <c r="N87" s="102"/>
      <c r="O87" s="102">
        <v>962162</v>
      </c>
      <c r="P87" s="28"/>
    </row>
    <row r="88" spans="1:16" ht="57">
      <c r="A88" s="35"/>
      <c r="B88" s="13" t="s">
        <v>83</v>
      </c>
      <c r="C88" s="13" t="s">
        <v>31</v>
      </c>
      <c r="D88" s="25" t="s">
        <v>29</v>
      </c>
      <c r="E88" s="74">
        <f t="shared" si="0"/>
        <v>2152633</v>
      </c>
      <c r="F88" s="100">
        <v>75784</v>
      </c>
      <c r="G88" s="101">
        <f t="shared" si="9"/>
        <v>0</v>
      </c>
      <c r="H88" s="102"/>
      <c r="I88" s="102"/>
      <c r="J88" s="102"/>
      <c r="K88" s="102"/>
      <c r="L88" s="103"/>
      <c r="M88" s="104">
        <v>561849</v>
      </c>
      <c r="N88" s="102">
        <v>1515000</v>
      </c>
      <c r="O88" s="102"/>
      <c r="P88" s="28"/>
    </row>
    <row r="89" spans="1:16" ht="57">
      <c r="A89" s="35"/>
      <c r="B89" s="13" t="s">
        <v>84</v>
      </c>
      <c r="C89" s="13" t="s">
        <v>31</v>
      </c>
      <c r="D89" s="25" t="s">
        <v>29</v>
      </c>
      <c r="E89" s="74">
        <f t="shared" si="0"/>
        <v>2125940</v>
      </c>
      <c r="F89" s="100">
        <v>144269</v>
      </c>
      <c r="G89" s="101">
        <f t="shared" si="9"/>
        <v>0</v>
      </c>
      <c r="H89" s="102"/>
      <c r="I89" s="102"/>
      <c r="J89" s="102"/>
      <c r="K89" s="102"/>
      <c r="L89" s="103"/>
      <c r="M89" s="104">
        <v>316671</v>
      </c>
      <c r="N89" s="102">
        <v>1665000</v>
      </c>
      <c r="O89" s="102"/>
      <c r="P89" s="28"/>
    </row>
    <row r="90" spans="1:16" ht="42.75">
      <c r="A90" s="35"/>
      <c r="B90" s="13" t="s">
        <v>85</v>
      </c>
      <c r="C90" s="13" t="s">
        <v>31</v>
      </c>
      <c r="D90" s="25">
        <v>2006</v>
      </c>
      <c r="E90" s="74">
        <f t="shared" si="0"/>
        <v>35000</v>
      </c>
      <c r="F90" s="100"/>
      <c r="G90" s="101">
        <f t="shared" si="9"/>
        <v>0</v>
      </c>
      <c r="H90" s="102"/>
      <c r="I90" s="102"/>
      <c r="J90" s="102"/>
      <c r="K90" s="102"/>
      <c r="L90" s="103"/>
      <c r="M90" s="104">
        <v>35000</v>
      </c>
      <c r="N90" s="102"/>
      <c r="O90" s="102"/>
      <c r="P90" s="28"/>
    </row>
    <row r="91" spans="1:16" ht="42.75">
      <c r="A91" s="35"/>
      <c r="B91" s="13" t="s">
        <v>86</v>
      </c>
      <c r="C91" s="13" t="s">
        <v>31</v>
      </c>
      <c r="D91" s="25">
        <v>2006</v>
      </c>
      <c r="E91" s="74">
        <f t="shared" si="0"/>
        <v>25000</v>
      </c>
      <c r="F91" s="100"/>
      <c r="G91" s="101">
        <f t="shared" si="9"/>
        <v>0</v>
      </c>
      <c r="H91" s="102"/>
      <c r="I91" s="102"/>
      <c r="J91" s="102"/>
      <c r="K91" s="102"/>
      <c r="L91" s="103"/>
      <c r="M91" s="104">
        <v>25000</v>
      </c>
      <c r="N91" s="102"/>
      <c r="O91" s="102"/>
      <c r="P91" s="28"/>
    </row>
    <row r="92" spans="1:16" ht="57">
      <c r="A92" s="35"/>
      <c r="B92" s="13" t="s">
        <v>87</v>
      </c>
      <c r="C92" s="13" t="s">
        <v>31</v>
      </c>
      <c r="D92" s="25">
        <v>2006</v>
      </c>
      <c r="E92" s="74">
        <f t="shared" si="0"/>
        <v>75000</v>
      </c>
      <c r="F92" s="100"/>
      <c r="G92" s="101">
        <f t="shared" si="9"/>
        <v>0</v>
      </c>
      <c r="H92" s="102"/>
      <c r="I92" s="102"/>
      <c r="J92" s="102"/>
      <c r="K92" s="102"/>
      <c r="L92" s="103"/>
      <c r="M92" s="104">
        <v>75000</v>
      </c>
      <c r="N92" s="102"/>
      <c r="O92" s="102"/>
      <c r="P92" s="28"/>
    </row>
    <row r="93" spans="1:16" ht="29.25" thickBot="1">
      <c r="A93" s="35"/>
      <c r="B93" s="43" t="s">
        <v>88</v>
      </c>
      <c r="C93" s="43" t="s">
        <v>31</v>
      </c>
      <c r="D93" s="50" t="s">
        <v>63</v>
      </c>
      <c r="E93" s="83">
        <f t="shared" si="0"/>
        <v>2200000</v>
      </c>
      <c r="F93" s="111">
        <v>8763</v>
      </c>
      <c r="G93" s="116">
        <f t="shared" si="9"/>
        <v>0</v>
      </c>
      <c r="H93" s="115"/>
      <c r="I93" s="115"/>
      <c r="J93" s="115"/>
      <c r="K93" s="115"/>
      <c r="L93" s="113"/>
      <c r="M93" s="114">
        <v>120000</v>
      </c>
      <c r="N93" s="115"/>
      <c r="O93" s="115">
        <v>2071237</v>
      </c>
      <c r="P93" s="9">
        <v>0</v>
      </c>
    </row>
    <row r="94" spans="1:16" ht="24.75" customHeight="1" thickBot="1">
      <c r="A94" s="191" t="s">
        <v>18</v>
      </c>
      <c r="B94" s="190"/>
      <c r="C94" s="55"/>
      <c r="D94" s="48"/>
      <c r="E94" s="89">
        <f t="shared" si="0"/>
        <v>20916046</v>
      </c>
      <c r="F94" s="117">
        <f>SUM(F82:F93)</f>
        <v>528156</v>
      </c>
      <c r="G94" s="118">
        <f t="shared" si="9"/>
        <v>285244</v>
      </c>
      <c r="H94" s="119">
        <f>SUM(H82:H93)</f>
        <v>285244</v>
      </c>
      <c r="I94" s="119">
        <f>SUM(I82:I93)</f>
        <v>0</v>
      </c>
      <c r="J94" s="119">
        <f aca="true" t="shared" si="10" ref="J94:P94">SUM(J82:J93)</f>
        <v>0</v>
      </c>
      <c r="K94" s="119">
        <f t="shared" si="10"/>
        <v>0</v>
      </c>
      <c r="L94" s="120">
        <f t="shared" si="10"/>
        <v>0</v>
      </c>
      <c r="M94" s="121">
        <f t="shared" si="10"/>
        <v>2848868</v>
      </c>
      <c r="N94" s="119">
        <f t="shared" si="10"/>
        <v>10873762</v>
      </c>
      <c r="O94" s="119">
        <f t="shared" si="10"/>
        <v>4513899</v>
      </c>
      <c r="P94" s="119">
        <f t="shared" si="10"/>
        <v>1866117</v>
      </c>
    </row>
    <row r="95" spans="1:16" ht="28.5">
      <c r="A95" s="30">
        <v>90002</v>
      </c>
      <c r="B95" s="16" t="s">
        <v>72</v>
      </c>
      <c r="C95" s="37" t="s">
        <v>31</v>
      </c>
      <c r="D95" s="38" t="s">
        <v>44</v>
      </c>
      <c r="E95" s="74">
        <f t="shared" si="0"/>
        <v>1311123</v>
      </c>
      <c r="F95" s="94">
        <v>998123</v>
      </c>
      <c r="G95" s="133">
        <f t="shared" si="9"/>
        <v>313000</v>
      </c>
      <c r="H95" s="99">
        <v>313000</v>
      </c>
      <c r="I95" s="99"/>
      <c r="J95" s="99"/>
      <c r="K95" s="99"/>
      <c r="L95" s="97">
        <v>0</v>
      </c>
      <c r="M95" s="98"/>
      <c r="N95" s="99"/>
      <c r="O95" s="99"/>
      <c r="P95" s="14">
        <v>0</v>
      </c>
    </row>
    <row r="96" spans="1:16" ht="42.75">
      <c r="A96" s="30"/>
      <c r="B96" s="16" t="s">
        <v>71</v>
      </c>
      <c r="C96" s="13"/>
      <c r="D96" s="25" t="s">
        <v>28</v>
      </c>
      <c r="E96" s="74">
        <f t="shared" si="0"/>
        <v>298788</v>
      </c>
      <c r="F96" s="100">
        <v>48788</v>
      </c>
      <c r="G96" s="133">
        <f t="shared" si="9"/>
        <v>250000</v>
      </c>
      <c r="H96" s="102">
        <v>250000</v>
      </c>
      <c r="I96" s="102"/>
      <c r="J96" s="102"/>
      <c r="K96" s="102"/>
      <c r="L96" s="103"/>
      <c r="M96" s="104"/>
      <c r="N96" s="102"/>
      <c r="O96" s="102"/>
      <c r="P96" s="28"/>
    </row>
    <row r="97" spans="1:16" ht="57.75" thickBot="1">
      <c r="A97" s="30"/>
      <c r="B97" s="32" t="s">
        <v>32</v>
      </c>
      <c r="C97" s="43" t="s">
        <v>31</v>
      </c>
      <c r="D97" s="50" t="s">
        <v>35</v>
      </c>
      <c r="E97" s="83">
        <f t="shared" si="0"/>
        <v>67906</v>
      </c>
      <c r="F97" s="111">
        <v>27906</v>
      </c>
      <c r="G97" s="116">
        <f t="shared" si="9"/>
        <v>0</v>
      </c>
      <c r="H97" s="115"/>
      <c r="I97" s="115"/>
      <c r="J97" s="115"/>
      <c r="K97" s="115"/>
      <c r="L97" s="113"/>
      <c r="M97" s="114"/>
      <c r="N97" s="115"/>
      <c r="O97" s="115">
        <v>40000</v>
      </c>
      <c r="P97" s="9"/>
    </row>
    <row r="98" spans="1:16" ht="24" customHeight="1" thickBot="1">
      <c r="A98" s="191" t="s">
        <v>19</v>
      </c>
      <c r="B98" s="190"/>
      <c r="C98" s="55"/>
      <c r="D98" s="49"/>
      <c r="E98" s="89">
        <f t="shared" si="0"/>
        <v>1677817</v>
      </c>
      <c r="F98" s="117">
        <f>SUM(F95:F97)</f>
        <v>1074817</v>
      </c>
      <c r="G98" s="118">
        <f t="shared" si="9"/>
        <v>563000</v>
      </c>
      <c r="H98" s="119">
        <f aca="true" t="shared" si="11" ref="H98:P98">H95+H97+H96</f>
        <v>563000</v>
      </c>
      <c r="I98" s="119"/>
      <c r="J98" s="119">
        <f>SUM(J96:J97)</f>
        <v>0</v>
      </c>
      <c r="K98" s="119">
        <f t="shared" si="11"/>
        <v>0</v>
      </c>
      <c r="L98" s="120">
        <f t="shared" si="11"/>
        <v>0</v>
      </c>
      <c r="M98" s="121">
        <f t="shared" si="11"/>
        <v>0</v>
      </c>
      <c r="N98" s="119">
        <f t="shared" si="11"/>
        <v>0</v>
      </c>
      <c r="O98" s="119">
        <f t="shared" si="11"/>
        <v>40000</v>
      </c>
      <c r="P98" s="48">
        <f t="shared" si="11"/>
        <v>0</v>
      </c>
    </row>
    <row r="99" spans="1:16" ht="43.5" thickBot="1">
      <c r="A99" s="30">
        <v>90015</v>
      </c>
      <c r="B99" s="33" t="s">
        <v>22</v>
      </c>
      <c r="C99" s="11" t="s">
        <v>31</v>
      </c>
      <c r="D99" s="54">
        <v>2005</v>
      </c>
      <c r="E99" s="83">
        <f t="shared" si="0"/>
        <v>200000</v>
      </c>
      <c r="F99" s="122">
        <v>0</v>
      </c>
      <c r="G99" s="123">
        <f t="shared" si="9"/>
        <v>200000</v>
      </c>
      <c r="H99" s="124">
        <v>200000</v>
      </c>
      <c r="I99" s="124"/>
      <c r="J99" s="124"/>
      <c r="K99" s="124"/>
      <c r="L99" s="130"/>
      <c r="M99" s="131"/>
      <c r="N99" s="124"/>
      <c r="O99" s="124"/>
      <c r="P99" s="30"/>
    </row>
    <row r="100" spans="1:16" ht="27" customHeight="1" thickBot="1">
      <c r="A100" s="191" t="s">
        <v>20</v>
      </c>
      <c r="B100" s="190"/>
      <c r="C100" s="55"/>
      <c r="D100" s="49"/>
      <c r="E100" s="89">
        <f t="shared" si="0"/>
        <v>200000</v>
      </c>
      <c r="F100" s="117">
        <f>F99</f>
        <v>0</v>
      </c>
      <c r="G100" s="118">
        <f t="shared" si="9"/>
        <v>200000</v>
      </c>
      <c r="H100" s="119">
        <f>H99</f>
        <v>200000</v>
      </c>
      <c r="I100" s="119"/>
      <c r="J100" s="119"/>
      <c r="K100" s="119"/>
      <c r="L100" s="120"/>
      <c r="M100" s="121"/>
      <c r="N100" s="119"/>
      <c r="O100" s="136"/>
      <c r="P100" s="59"/>
    </row>
    <row r="101" spans="1:16" ht="28.5">
      <c r="A101" s="30">
        <v>90095</v>
      </c>
      <c r="B101" s="16" t="s">
        <v>70</v>
      </c>
      <c r="C101" s="37" t="s">
        <v>31</v>
      </c>
      <c r="D101" s="38" t="s">
        <v>55</v>
      </c>
      <c r="E101" s="74">
        <f aca="true" t="shared" si="12" ref="E101:E115">F101+G101+M101+N101+O101+P101</f>
        <v>537190</v>
      </c>
      <c r="F101" s="94">
        <v>37380</v>
      </c>
      <c r="G101" s="133">
        <f t="shared" si="9"/>
        <v>150000</v>
      </c>
      <c r="H101" s="99">
        <v>150000</v>
      </c>
      <c r="I101" s="99"/>
      <c r="J101" s="99"/>
      <c r="K101" s="99"/>
      <c r="L101" s="137"/>
      <c r="M101" s="98">
        <v>150000</v>
      </c>
      <c r="N101" s="99"/>
      <c r="O101" s="99">
        <v>199810</v>
      </c>
      <c r="P101" s="14"/>
    </row>
    <row r="102" spans="1:16" ht="42.75">
      <c r="A102" s="30"/>
      <c r="B102" s="32" t="s">
        <v>23</v>
      </c>
      <c r="C102" s="13" t="s">
        <v>31</v>
      </c>
      <c r="D102" s="25" t="s">
        <v>43</v>
      </c>
      <c r="E102" s="74">
        <f t="shared" si="12"/>
        <v>300086</v>
      </c>
      <c r="F102" s="100">
        <v>86</v>
      </c>
      <c r="G102" s="101">
        <f t="shared" si="9"/>
        <v>0</v>
      </c>
      <c r="H102" s="102">
        <v>0</v>
      </c>
      <c r="I102" s="102"/>
      <c r="J102" s="102"/>
      <c r="K102" s="102"/>
      <c r="L102" s="103">
        <v>0</v>
      </c>
      <c r="M102" s="104">
        <v>100000</v>
      </c>
      <c r="N102" s="102">
        <v>200000</v>
      </c>
      <c r="O102" s="102">
        <v>0</v>
      </c>
      <c r="P102" s="28"/>
    </row>
    <row r="103" spans="1:16" ht="57">
      <c r="A103" s="30"/>
      <c r="B103" s="31" t="s">
        <v>99</v>
      </c>
      <c r="C103" s="13" t="s">
        <v>31</v>
      </c>
      <c r="D103" s="25">
        <v>2005</v>
      </c>
      <c r="E103" s="74">
        <f t="shared" si="12"/>
        <v>840000</v>
      </c>
      <c r="F103" s="100"/>
      <c r="G103" s="101">
        <f>770000+70000</f>
        <v>840000</v>
      </c>
      <c r="H103" s="102">
        <v>840000</v>
      </c>
      <c r="I103" s="102"/>
      <c r="J103" s="102"/>
      <c r="K103" s="102"/>
      <c r="L103" s="103"/>
      <c r="M103" s="104"/>
      <c r="N103" s="102"/>
      <c r="O103" s="102"/>
      <c r="P103" s="28"/>
    </row>
    <row r="104" spans="1:16" ht="85.5">
      <c r="A104" s="30"/>
      <c r="B104" s="32" t="s">
        <v>106</v>
      </c>
      <c r="C104" s="13" t="s">
        <v>31</v>
      </c>
      <c r="D104" s="50">
        <v>2005</v>
      </c>
      <c r="E104" s="74">
        <f t="shared" si="12"/>
        <v>50000</v>
      </c>
      <c r="F104" s="111"/>
      <c r="G104" s="101">
        <f>H104+J104+K104+L104</f>
        <v>50000</v>
      </c>
      <c r="H104" s="115">
        <v>50000</v>
      </c>
      <c r="I104" s="115"/>
      <c r="J104" s="115"/>
      <c r="K104" s="115"/>
      <c r="L104" s="113"/>
      <c r="M104" s="114"/>
      <c r="N104" s="115"/>
      <c r="O104" s="115"/>
      <c r="P104" s="9"/>
    </row>
    <row r="105" spans="1:16" ht="28.5">
      <c r="A105" s="30"/>
      <c r="B105" s="32" t="s">
        <v>107</v>
      </c>
      <c r="C105" s="13" t="s">
        <v>31</v>
      </c>
      <c r="D105" s="50">
        <v>2005</v>
      </c>
      <c r="E105" s="83">
        <f t="shared" si="12"/>
        <v>150000</v>
      </c>
      <c r="F105" s="111"/>
      <c r="G105" s="116">
        <f>H105+J105+K105+L105</f>
        <v>150000</v>
      </c>
      <c r="H105" s="115">
        <v>150000</v>
      </c>
      <c r="I105" s="115"/>
      <c r="J105" s="115"/>
      <c r="K105" s="115"/>
      <c r="L105" s="113"/>
      <c r="M105" s="114"/>
      <c r="N105" s="115"/>
      <c r="O105" s="115"/>
      <c r="P105" s="9"/>
    </row>
    <row r="106" spans="1:16" ht="42.75">
      <c r="A106" s="30"/>
      <c r="B106" s="32" t="s">
        <v>108</v>
      </c>
      <c r="C106" s="13" t="s">
        <v>31</v>
      </c>
      <c r="D106" s="50">
        <v>2005</v>
      </c>
      <c r="E106" s="162">
        <f t="shared" si="12"/>
        <v>120000</v>
      </c>
      <c r="F106" s="111"/>
      <c r="G106" s="116">
        <f>H106+J106+K106+L106</f>
        <v>120000</v>
      </c>
      <c r="H106" s="115">
        <v>120000</v>
      </c>
      <c r="I106" s="115"/>
      <c r="J106" s="115"/>
      <c r="K106" s="115"/>
      <c r="L106" s="113"/>
      <c r="M106" s="114"/>
      <c r="N106" s="115"/>
      <c r="O106" s="115"/>
      <c r="P106" s="9"/>
    </row>
    <row r="107" spans="1:16" s="181" customFormat="1" ht="28.5">
      <c r="A107" s="170"/>
      <c r="B107" s="171" t="s">
        <v>109</v>
      </c>
      <c r="C107" s="172" t="s">
        <v>31</v>
      </c>
      <c r="D107" s="173">
        <v>2005</v>
      </c>
      <c r="E107" s="174">
        <f t="shared" si="12"/>
        <v>11500</v>
      </c>
      <c r="F107" s="175"/>
      <c r="G107" s="176">
        <v>11500</v>
      </c>
      <c r="H107" s="177">
        <v>11500</v>
      </c>
      <c r="I107" s="177"/>
      <c r="J107" s="177"/>
      <c r="K107" s="177"/>
      <c r="L107" s="178"/>
      <c r="M107" s="179"/>
      <c r="N107" s="177"/>
      <c r="O107" s="177"/>
      <c r="P107" s="180"/>
    </row>
    <row r="108" spans="1:16" ht="43.5" thickBot="1">
      <c r="A108" s="30"/>
      <c r="B108" s="32" t="s">
        <v>110</v>
      </c>
      <c r="C108" s="43" t="s">
        <v>31</v>
      </c>
      <c r="D108" s="9">
        <v>2005</v>
      </c>
      <c r="E108" s="83">
        <f t="shared" si="12"/>
        <v>25000</v>
      </c>
      <c r="F108" s="111"/>
      <c r="G108" s="116">
        <f>H108+J108+K108+L108</f>
        <v>25000</v>
      </c>
      <c r="H108" s="115">
        <v>25000</v>
      </c>
      <c r="I108" s="115"/>
      <c r="J108" s="115"/>
      <c r="K108" s="115"/>
      <c r="L108" s="113"/>
      <c r="M108" s="114"/>
      <c r="N108" s="115"/>
      <c r="O108" s="115"/>
      <c r="P108" s="9"/>
    </row>
    <row r="109" spans="1:16" ht="22.5" customHeight="1" thickBot="1">
      <c r="A109" s="189" t="s">
        <v>21</v>
      </c>
      <c r="B109" s="192"/>
      <c r="C109" s="48"/>
      <c r="D109" s="57"/>
      <c r="E109" s="89">
        <f t="shared" si="12"/>
        <v>2033776</v>
      </c>
      <c r="F109" s="138">
        <f>SUM(F101:F108)</f>
        <v>37466</v>
      </c>
      <c r="G109" s="118">
        <f>H109+J109+K109+L109</f>
        <v>1346500</v>
      </c>
      <c r="H109" s="119">
        <f aca="true" t="shared" si="13" ref="H109:P109">SUM(H101:H108)</f>
        <v>1346500</v>
      </c>
      <c r="I109" s="119">
        <f t="shared" si="13"/>
        <v>0</v>
      </c>
      <c r="J109" s="119">
        <f t="shared" si="13"/>
        <v>0</v>
      </c>
      <c r="K109" s="119">
        <f t="shared" si="13"/>
        <v>0</v>
      </c>
      <c r="L109" s="120">
        <f t="shared" si="13"/>
        <v>0</v>
      </c>
      <c r="M109" s="121">
        <f t="shared" si="13"/>
        <v>250000</v>
      </c>
      <c r="N109" s="119">
        <f t="shared" si="13"/>
        <v>200000</v>
      </c>
      <c r="O109" s="119">
        <f t="shared" si="13"/>
        <v>199810</v>
      </c>
      <c r="P109" s="48">
        <f t="shared" si="13"/>
        <v>0</v>
      </c>
    </row>
    <row r="110" spans="1:16" ht="34.5" customHeight="1" thickBot="1">
      <c r="A110" s="34">
        <v>921</v>
      </c>
      <c r="B110" s="11" t="s">
        <v>94</v>
      </c>
      <c r="C110" s="11" t="s">
        <v>31</v>
      </c>
      <c r="D110" s="54" t="s">
        <v>98</v>
      </c>
      <c r="E110" s="83">
        <v>1538500</v>
      </c>
      <c r="F110" s="122"/>
      <c r="G110" s="123">
        <v>25000</v>
      </c>
      <c r="H110" s="124">
        <v>25000</v>
      </c>
      <c r="I110" s="124"/>
      <c r="J110" s="127"/>
      <c r="K110" s="127"/>
      <c r="L110" s="125"/>
      <c r="M110" s="131">
        <v>359650</v>
      </c>
      <c r="N110" s="83" t="s">
        <v>148</v>
      </c>
      <c r="O110" s="184" t="s">
        <v>146</v>
      </c>
      <c r="P110" s="53"/>
    </row>
    <row r="111" spans="1:16" ht="22.5" customHeight="1" thickBot="1">
      <c r="A111" s="189">
        <v>92109</v>
      </c>
      <c r="B111" s="192"/>
      <c r="C111" s="48"/>
      <c r="D111" s="49"/>
      <c r="E111" s="89">
        <f>F111+G111+M111+N111+O111+P111</f>
        <v>1538500</v>
      </c>
      <c r="F111" s="117">
        <f>SUM(F110)</f>
        <v>0</v>
      </c>
      <c r="G111" s="118">
        <f>H111+J111+K111+L111</f>
        <v>25000</v>
      </c>
      <c r="H111" s="119">
        <f aca="true" t="shared" si="14" ref="H111:O111">SUM(H110)</f>
        <v>25000</v>
      </c>
      <c r="I111" s="119">
        <f t="shared" si="14"/>
        <v>0</v>
      </c>
      <c r="J111" s="119">
        <f t="shared" si="14"/>
        <v>0</v>
      </c>
      <c r="K111" s="119">
        <f t="shared" si="14"/>
        <v>0</v>
      </c>
      <c r="L111" s="119">
        <f t="shared" si="14"/>
        <v>0</v>
      </c>
      <c r="M111" s="119">
        <f t="shared" si="14"/>
        <v>359650</v>
      </c>
      <c r="N111" s="119">
        <v>1153850</v>
      </c>
      <c r="O111" s="119">
        <f t="shared" si="14"/>
        <v>0</v>
      </c>
      <c r="P111" s="48"/>
    </row>
    <row r="112" spans="1:16" ht="92.25" customHeight="1">
      <c r="A112" s="34">
        <v>926</v>
      </c>
      <c r="B112" s="165" t="s">
        <v>65</v>
      </c>
      <c r="C112" s="37" t="s">
        <v>31</v>
      </c>
      <c r="D112" s="15">
        <v>2005</v>
      </c>
      <c r="E112" s="74">
        <f>F112+G112+M112+N112+O112+P112</f>
        <v>40000</v>
      </c>
      <c r="F112" s="154"/>
      <c r="G112" s="133">
        <v>40000</v>
      </c>
      <c r="H112" s="99">
        <v>40000</v>
      </c>
      <c r="I112" s="155"/>
      <c r="J112" s="155"/>
      <c r="K112" s="155"/>
      <c r="L112" s="156"/>
      <c r="M112" s="157"/>
      <c r="N112" s="155"/>
      <c r="O112" s="157"/>
      <c r="P112" s="158"/>
    </row>
    <row r="113" spans="1:16" ht="35.25" customHeight="1" thickBot="1">
      <c r="A113" s="159"/>
      <c r="B113" s="161" t="s">
        <v>93</v>
      </c>
      <c r="C113" s="161" t="s">
        <v>31</v>
      </c>
      <c r="D113" s="54" t="s">
        <v>39</v>
      </c>
      <c r="E113" s="83">
        <f t="shared" si="12"/>
        <v>10000</v>
      </c>
      <c r="F113" s="122"/>
      <c r="G113" s="123">
        <f>H113+J113+K113+L113</f>
        <v>10000</v>
      </c>
      <c r="H113" s="124">
        <v>10000</v>
      </c>
      <c r="I113" s="124"/>
      <c r="J113" s="127"/>
      <c r="K113" s="124"/>
      <c r="L113" s="130"/>
      <c r="M113" s="131"/>
      <c r="N113" s="124"/>
      <c r="O113" s="126"/>
      <c r="P113" s="53"/>
    </row>
    <row r="114" spans="1:16" ht="22.5" customHeight="1" thickBot="1">
      <c r="A114" s="199" t="s">
        <v>56</v>
      </c>
      <c r="B114" s="200"/>
      <c r="C114" s="160"/>
      <c r="D114" s="49"/>
      <c r="E114" s="89">
        <f t="shared" si="12"/>
        <v>50000</v>
      </c>
      <c r="F114" s="117">
        <f>SUM(F113)</f>
        <v>0</v>
      </c>
      <c r="G114" s="118">
        <f>H114+J114+K114+L114</f>
        <v>50000</v>
      </c>
      <c r="H114" s="119">
        <f>SUM(H112:H113)</f>
        <v>50000</v>
      </c>
      <c r="I114" s="119">
        <f>SUM(I113)</f>
        <v>0</v>
      </c>
      <c r="J114" s="119">
        <f>SUM(J113)</f>
        <v>0</v>
      </c>
      <c r="K114" s="119"/>
      <c r="L114" s="120"/>
      <c r="M114" s="121"/>
      <c r="N114" s="119"/>
      <c r="O114" s="119"/>
      <c r="P114" s="48"/>
    </row>
    <row r="115" spans="1:20" ht="32.25" customHeight="1" thickBot="1">
      <c r="A115" s="197" t="s">
        <v>8</v>
      </c>
      <c r="B115" s="198"/>
      <c r="C115" s="60"/>
      <c r="D115" s="61"/>
      <c r="E115" s="89">
        <f t="shared" si="12"/>
        <v>73394395</v>
      </c>
      <c r="F115" s="169">
        <f aca="true" t="shared" si="15" ref="F115:P115">F17+F53+F55+F58+F60+F63+F65+F73+F75+F77+F79+F81+F94+F98+F100+F109+F111+F114</f>
        <v>4070644</v>
      </c>
      <c r="G115" s="169">
        <f t="shared" si="15"/>
        <v>14193467</v>
      </c>
      <c r="H115" s="169">
        <f t="shared" si="15"/>
        <v>13143685</v>
      </c>
      <c r="I115" s="169">
        <f t="shared" si="15"/>
        <v>1578748</v>
      </c>
      <c r="J115" s="169">
        <f t="shared" si="15"/>
        <v>1049782</v>
      </c>
      <c r="K115" s="169">
        <f t="shared" si="15"/>
        <v>0</v>
      </c>
      <c r="L115" s="169">
        <f t="shared" si="15"/>
        <v>0</v>
      </c>
      <c r="M115" s="169">
        <f t="shared" si="15"/>
        <v>9379396</v>
      </c>
      <c r="N115" s="169">
        <f t="shared" si="15"/>
        <v>26431839</v>
      </c>
      <c r="O115" s="169">
        <f t="shared" si="15"/>
        <v>12418461</v>
      </c>
      <c r="P115" s="119">
        <f t="shared" si="15"/>
        <v>6900588</v>
      </c>
      <c r="Q115" s="4"/>
      <c r="R115" s="4"/>
      <c r="S115" s="4"/>
      <c r="T115" s="4"/>
    </row>
    <row r="116" spans="1:16" ht="12.7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5"/>
      <c r="O116" s="5"/>
      <c r="P116" s="6"/>
    </row>
    <row r="117" spans="1:16" ht="12.75">
      <c r="A117" s="5"/>
      <c r="B117" s="6"/>
      <c r="C117" s="6"/>
      <c r="D117" s="6"/>
      <c r="E117" s="183"/>
      <c r="F117" s="6"/>
      <c r="G117" s="183"/>
      <c r="H117" s="183"/>
      <c r="I117" s="183"/>
      <c r="J117" s="6"/>
      <c r="K117" s="6"/>
      <c r="L117" s="6"/>
      <c r="M117" s="6"/>
      <c r="N117" s="5"/>
      <c r="O117" s="5"/>
      <c r="P117" s="6"/>
    </row>
    <row r="118" spans="1:1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71"/>
      <c r="N118" s="72"/>
      <c r="O118" s="5"/>
      <c r="P118" s="6"/>
    </row>
    <row r="119" spans="1:16" ht="14.2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5"/>
      <c r="O119" s="5"/>
      <c r="P119" s="6"/>
    </row>
    <row r="120" spans="1:16" ht="14.2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12" t="s">
        <v>111</v>
      </c>
      <c r="O120" s="12"/>
      <c r="P120" s="6"/>
    </row>
    <row r="121" spans="1:16" ht="18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71"/>
      <c r="N121" s="12"/>
      <c r="O121" s="12"/>
      <c r="P121" s="6"/>
    </row>
    <row r="122" spans="1:16" ht="1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71"/>
      <c r="N122" s="12"/>
      <c r="O122" s="12"/>
      <c r="P122" s="6"/>
    </row>
    <row r="123" spans="1:16" ht="14.2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12" t="s">
        <v>112</v>
      </c>
      <c r="O123" s="12"/>
      <c r="P123" s="6"/>
    </row>
    <row r="124" spans="1:16" ht="12.7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5"/>
      <c r="O124" s="5"/>
      <c r="P124" s="6"/>
    </row>
  </sheetData>
  <mergeCells count="29">
    <mergeCell ref="A6:P6"/>
    <mergeCell ref="D10:D12"/>
    <mergeCell ref="C9:C12"/>
    <mergeCell ref="F9:P9"/>
    <mergeCell ref="G10:L10"/>
    <mergeCell ref="F10:F12"/>
    <mergeCell ref="E10:E12"/>
    <mergeCell ref="M10:N10"/>
    <mergeCell ref="H11:I11"/>
    <mergeCell ref="J11:L11"/>
    <mergeCell ref="A115:B115"/>
    <mergeCell ref="A63:B63"/>
    <mergeCell ref="A73:B73"/>
    <mergeCell ref="A94:B94"/>
    <mergeCell ref="A98:B98"/>
    <mergeCell ref="A114:B114"/>
    <mergeCell ref="A79:B79"/>
    <mergeCell ref="A111:B111"/>
    <mergeCell ref="A81:B81"/>
    <mergeCell ref="A17:B17"/>
    <mergeCell ref="A100:B100"/>
    <mergeCell ref="A109:B109"/>
    <mergeCell ref="A53:B53"/>
    <mergeCell ref="A55:B55"/>
    <mergeCell ref="A60:B60"/>
    <mergeCell ref="A65:B65"/>
    <mergeCell ref="A75:B75"/>
    <mergeCell ref="A77:B77"/>
    <mergeCell ref="A58:B58"/>
  </mergeCells>
  <printOptions horizontalCentered="1"/>
  <pageMargins left="0.1968503937007874" right="0.1968503937007874" top="0.5905511811023623" bottom="0.5905511811023623" header="0.11811023622047245" footer="0.1968503937007874"/>
  <pageSetup fitToHeight="4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Anna Osowiecka</cp:lastModifiedBy>
  <cp:lastPrinted>2005-11-16T07:20:58Z</cp:lastPrinted>
  <dcterms:created xsi:type="dcterms:W3CDTF">2000-11-14T08:39:01Z</dcterms:created>
  <dcterms:modified xsi:type="dcterms:W3CDTF">2005-11-16T07:21:03Z</dcterms:modified>
  <cp:category/>
  <cp:version/>
  <cp:contentType/>
  <cp:contentStatus/>
</cp:coreProperties>
</file>